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fd0996e34da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ashboard" sheetId="2" ns1:id="R95be54379aca40b7"/>
    <sheet name="Job Log" sheetId="3" ns1:id="R47a179d0197744fc"/>
    <sheet name="Callback Log" sheetId="4" ns1:id="R961725fbbec5476a"/>
    <sheet name="Job Profit Check" sheetId="1" ns1:id="R28247b1065274f8b"/>
    <sheet name="Start Here" sheetId="5" ns1:id="R7219cdec1e3e41a2"/>
  </sheets>
  <definedNames>
    <definedName name="_xlnm.Print_Area" localSheetId="0">'Dashboard'!$A$1:$U$53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7">
    <numFmt numFmtId="200" formatCode="$#,##0.00;($#,##0.00)"/>
    <numFmt numFmtId="201" formatCode="0.0%"/>
    <numFmt numFmtId="202" formatCode="0.00"/>
    <numFmt numFmtId="203" formatCode="@"/>
    <numFmt numFmtId="204" formatCode="mm/dd/yy"/>
    <numFmt numFmtId="205" formatCode="$#,##0;($#,##0);&quot;—&quot;"/>
    <numFmt numFmtId="206" formatCode="0.0"/>
  </numFmts>
  <fonts count="37">
    <font>
      <sz val="11"/>
      <name val="Carlito"/>
    </font>
    <font>
      <sz val="11"/>
      <color rgb="FF202D3A"/>
      <name val="Arial"/>
    </font>
    <font>
      <b/>
      <sz val="16"/>
      <color rgb="FF202D3A"/>
      <name val="Arial"/>
    </font>
    <font>
      <b/>
      <sz val="11"/>
      <color rgb="FF202D3A"/>
      <name val="Arial"/>
    </font>
    <font>
      <b/>
      <sz val="11"/>
      <color rgb="FFFFFFFF"/>
      <name val="Arial"/>
    </font>
    <font>
      <sz val="10"/>
      <color rgb="FF5A6877"/>
      <name val="Arial"/>
    </font>
    <font>
      <sz val="11"/>
      <color rgb="FF17324D"/>
      <name val="Arial"/>
    </font>
    <font>
      <b/>
      <sz val="11"/>
      <color rgb="FF17324D"/>
      <name val="Arial"/>
    </font>
    <font>
      <b/>
      <sz val="17"/>
      <color rgb="FF17324D"/>
      <name val="Arial"/>
    </font>
    <font>
      <sz val="11"/>
      <color rgb="FF62758A"/>
      <name val="Arial"/>
    </font>
    <font>
      <b/>
      <sz val="10"/>
      <color rgb="FF17324D"/>
      <name val="Arial"/>
    </font>
    <font>
      <b/>
      <sz val="19"/>
      <color rgb="FF17324D"/>
      <name val="Arial"/>
    </font>
    <font>
      <sz val="10"/>
      <color rgb="FF62758A"/>
      <name val="Arial"/>
    </font>
    <font>
      <sz val="12"/>
      <color rgb="FF245B8C"/>
      <name val="Arial"/>
    </font>
    <font>
      <b/>
      <sz val="11"/>
      <color rgb="FF62758A"/>
      <name val="Arial"/>
    </font>
    <font>
      <b/>
      <sz val="14"/>
      <color rgb="FF17324D"/>
      <name val="Arial"/>
    </font>
    <font>
      <b/>
      <sz val="12"/>
      <color rgb="FF17324D"/>
      <name val="Arial"/>
    </font>
    <font>
      <sz val="11"/>
      <color rgb="FF2459A6"/>
      <name val="Arial"/>
    </font>
    <font>
      <b/>
      <sz val="12"/>
      <color rgb="FFFFFFFF"/>
      <name val="Arial"/>
    </font>
    <font>
      <sz val="10"/>
      <color rgb="FF172F4B"/>
      <name val="Arial"/>
    </font>
    <font>
      <sz val="10"/>
      <name val="Arial"/>
    </font>
    <font>
      <b/>
      <sz val="10"/>
      <color rgb="FFA8BDD9"/>
      <name val="Arial"/>
    </font>
    <font>
      <b/>
      <sz val="24"/>
      <color rgb="FFFFFFFF"/>
      <name val="Arial"/>
    </font>
    <font>
      <sz val="10"/>
      <color rgb="FFFFFFFF"/>
      <name val="Arial"/>
    </font>
    <font>
      <b/>
      <sz val="10"/>
      <color rgb="FF805414"/>
      <name val="Arial"/>
    </font>
    <font>
      <b/>
      <sz val="10"/>
      <color rgb="FF64748B"/>
      <name val="Arial"/>
    </font>
    <font>
      <b/>
      <sz val="25"/>
      <color rgb="FF3266CC"/>
      <name val="Arial"/>
    </font>
    <font>
      <sz val="9"/>
      <color rgb="FF64748B"/>
      <name val="Arial"/>
    </font>
    <font>
      <b/>
      <sz val="25"/>
      <color rgb="FF087F8C"/>
      <name val="Arial"/>
    </font>
    <font>
      <b/>
      <sz val="25"/>
      <color rgb="FFC18B28"/>
      <name val="Arial"/>
    </font>
    <font>
      <b/>
      <sz val="9"/>
      <color rgb="FF64748B"/>
      <name val="Arial"/>
    </font>
    <font>
      <b/>
      <sz val="12"/>
      <color rgb="FF172F4B"/>
      <name val="Arial"/>
    </font>
    <font>
      <b/>
      <sz val="10"/>
      <color rgb="FF087F8C"/>
      <name val="Arial"/>
    </font>
    <font>
      <b/>
      <sz val="10"/>
      <color rgb="FFC18B28"/>
      <name val="Arial"/>
    </font>
    <font>
      <b/>
      <sz val="10"/>
      <color rgb="FFFFFFFF"/>
      <name val="Arial"/>
    </font>
    <font>
      <b/>
      <sz val="10"/>
      <color rgb="FF172F4B"/>
      <name val="Arial"/>
    </font>
    <font>
      <sz val="10"/>
      <color rgb="FFB8C8DC"/>
      <name val="Arial"/>
    </font>
  </fonts>
  <fills count="21">
    <fill>
      <patternFill patternType="none"/>
    </fill>
    <fill>
      <patternFill patternType="gray125"/>
    </fill>
    <fill>
      <patternFill patternType="solid">
        <fgColor rgb="FF243D57"/>
      </patternFill>
    </fill>
    <fill>
      <patternFill patternType="solid">
        <fgColor rgb="FFFFF5D6"/>
      </patternFill>
    </fill>
    <fill>
      <patternFill patternType="solid">
        <fgColor rgb="FFF3F6FA"/>
      </patternFill>
    </fill>
    <fill>
      <patternFill patternType="solid">
        <fgColor rgb="FFFFF5D6"/>
      </patternFill>
    </fill>
    <fill>
      <patternFill patternType="solid">
        <fgColor rgb="FFEEF3F8"/>
      </patternFill>
    </fill>
    <fill>
      <patternFill patternType="solid">
        <fgColor rgb="FFFFF2CF"/>
      </patternFill>
    </fill>
    <fill>
      <patternFill patternType="solid">
        <fgColor rgb="FF17324D"/>
      </patternFill>
    </fill>
    <fill>
      <patternFill patternType="solid">
        <fgColor rgb="FFFFF4D6"/>
      </patternFill>
    </fill>
    <fill>
      <patternFill patternType="solid">
        <fgColor rgb="FFF1F4F7"/>
      </patternFill>
    </fill>
    <fill>
      <patternFill patternType="solid">
        <fgColor rgb="FFEAF1F7"/>
      </patternFill>
    </fill>
    <fill>
      <patternFill patternType="solid">
        <fgColor rgb="FF17324D"/>
      </patternFill>
    </fill>
    <fill>
      <patternFill patternType="solid">
        <fgColor rgb="FFFFF3D2"/>
      </patternFill>
    </fill>
    <fill>
      <patternFill patternType="solid">
        <fgColor rgb="FFEDF3F8"/>
      </patternFill>
    </fill>
    <fill>
      <patternFill patternType="solid">
        <fgColor rgb="FFF2F5FA"/>
      </patternFill>
    </fill>
    <fill>
      <patternFill patternType="solid">
        <fgColor rgb="FF10253F"/>
      </patternFill>
    </fill>
    <fill>
      <patternFill patternType="solid">
        <fgColor rgb="FFFFF1D4"/>
      </patternFill>
    </fill>
    <fill>
      <patternFill patternType="solid">
        <fgColor rgb="FFFFFFFF"/>
      </patternFill>
    </fill>
    <fill>
      <patternFill patternType="solid">
        <fgColor rgb="FFEAF0F7"/>
      </patternFill>
    </fill>
    <fill>
      <patternFill patternType="solid">
        <fgColor rgb="FFDCE7F2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F5B83D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E9D8A6"/>
      </bottom>
      <diagonal/>
    </border>
    <border>
      <left/>
      <right/>
      <top style="medium">
        <color rgb="FFF5B83D"/>
      </top>
      <bottom/>
      <diagonal/>
    </border>
    <border>
      <left style="thin">
        <color rgb="FFD8BA69"/>
      </left>
      <right/>
      <top style="thin">
        <color rgb="FFD8BA69"/>
      </top>
      <bottom style="thin">
        <color rgb="FFD8BA69"/>
      </bottom>
      <diagonal/>
    </border>
    <border>
      <left/>
      <right style="thin">
        <color rgb="FFD8BA69"/>
      </right>
      <top style="thin">
        <color rgb="FFD8BA69"/>
      </top>
      <bottom style="thin">
        <color rgb="FFD8BA69"/>
      </bottom>
      <diagonal/>
    </border>
    <border>
      <left/>
      <right/>
      <top/>
      <bottom style="medium">
        <color rgb="FFF4B544"/>
      </bottom>
      <diagonal/>
    </border>
    <border>
      <left/>
      <right/>
      <top style="medium">
        <color rgb="FF3266CC"/>
      </top>
      <bottom/>
      <diagonal/>
    </border>
    <border>
      <left/>
      <right/>
      <top/>
      <bottom style="thin">
        <color rgb="FFDCE3EC"/>
      </bottom>
      <diagonal/>
    </border>
    <border>
      <left/>
      <right/>
      <top style="medium">
        <color rgb="FF087F8C"/>
      </top>
      <bottom/>
      <diagonal/>
    </border>
    <border>
      <left/>
      <right/>
      <top style="medium">
        <color rgb="FFC18B28"/>
      </top>
      <bottom/>
      <diagonal/>
    </border>
  </borders>
  <cellStyleXfs count="1">
    <xf numFmtId="0" fontId="0" fillId="0" borderId="0"/>
  </cellStyleXfs>
  <cellXfs count="633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200" fontId="1" fillId="3" borderId="0" xfId="0" applyNumberFormat="1" applyFont="1" applyFill="1" applyBorder="1" applyAlignment="1">
      <alignment vertical="center" wrapText="1"/>
    </xf>
    <xf numFmtId="200" fontId="1" fillId="4" borderId="0" xfId="0" applyNumberFormat="1" applyFont="1" applyFill="1" applyBorder="1" applyAlignment="1">
      <alignment vertical="center" wrapText="1"/>
    </xf>
    <xf numFmtId="202" fontId="1" fillId="3" borderId="0" xfId="0" applyNumberFormat="1" applyFont="1" applyFill="1" applyBorder="1" applyAlignment="1">
      <alignment vertical="center" wrapText="1"/>
    </xf>
    <xf numFmtId="202" fontId="1" fillId="4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 wrapText="1"/>
    </xf>
    <xf numFmtId="201" fontId="1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200" fontId="3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5" borderId="0" xfId="0" applyNumberFormat="1" applyFont="1" applyFill="1" applyBorder="1" applyAlignment="1">
      <alignment vertical="center" wrapText="1"/>
    </xf>
    <xf numFmtId="203" fontId="5" fillId="5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200" fontId="7" fillId="0" borderId="0" xfId="0" applyNumberFormat="1" applyFont="1" applyFill="1" applyBorder="1" applyAlignment="1">
      <alignment vertical="center"/>
    </xf>
    <xf numFmtId="201" fontId="7" fillId="0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200" fontId="6" fillId="3" borderId="0" xfId="0" applyNumberFormat="1" applyFont="1" applyFill="1" applyBorder="1" applyAlignment="1">
      <alignment vertical="center" wrapText="1"/>
    </xf>
    <xf numFmtId="200" fontId="6" fillId="4" borderId="0" xfId="0" applyNumberFormat="1" applyFont="1" applyFill="1" applyBorder="1" applyAlignment="1">
      <alignment vertical="center" wrapText="1"/>
    </xf>
    <xf numFmtId="202" fontId="6" fillId="3" borderId="0" xfId="0" applyNumberFormat="1" applyFont="1" applyFill="1" applyBorder="1" applyAlignment="1">
      <alignment vertical="center" wrapText="1"/>
    </xf>
    <xf numFmtId="202" fontId="6" fillId="4" borderId="0" xfId="0" applyNumberFormat="1" applyFont="1" applyFill="1" applyBorder="1" applyAlignment="1">
      <alignment vertical="center" wrapText="1"/>
    </xf>
    <xf numFmtId="200" fontId="6" fillId="0" borderId="0" xfId="0" applyNumberFormat="1" applyFont="1" applyFill="1" applyBorder="1" applyAlignment="1">
      <alignment vertical="center" wrapText="1"/>
    </xf>
    <xf numFmtId="200" fontId="7" fillId="0" borderId="0" xfId="0" applyNumberFormat="1" applyFont="1" applyFill="1" applyBorder="1" applyAlignment="1">
      <alignment vertical="center" wrapText="1"/>
    </xf>
    <xf numFmtId="201" fontId="6" fillId="0" borderId="0" xfId="0" applyNumberFormat="1" applyFont="1" applyFill="1" applyBorder="1" applyAlignment="1">
      <alignment vertical="center" wrapText="1"/>
    </xf>
    <xf numFmtId="203" fontId="6" fillId="3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vertical="center" wrapText="1"/>
    </xf>
    <xf numFmtId="0" fontId="7" fillId="6" borderId="0" xfId="0" applyNumberFormat="1" applyFont="1" applyFill="1" applyBorder="1" applyAlignment="1">
      <alignment vertical="center"/>
    </xf>
    <xf numFmtId="200" fontId="7" fillId="6" borderId="0" xfId="0" applyNumberFormat="1" applyFont="1" applyFill="1" applyBorder="1" applyAlignment="1">
      <alignment vertical="center"/>
    </xf>
    <xf numFmtId="0" fontId="6" fillId="6" borderId="0" xfId="0" applyNumberFormat="1" applyFont="1" applyFill="1" applyBorder="1" applyAlignment="1">
      <alignment vertical="center" wrapText="1"/>
    </xf>
    <xf numFmtId="0" fontId="7" fillId="7" borderId="0" xfId="0" applyNumberFormat="1" applyFont="1" applyFill="1" applyBorder="1" applyAlignment="1">
      <alignment vertical="center"/>
    </xf>
    <xf numFmtId="201" fontId="7" fillId="7" borderId="0" xfId="0" applyNumberFormat="1" applyFont="1" applyFill="1" applyBorder="1" applyAlignment="1">
      <alignment vertical="center"/>
    </xf>
    <xf numFmtId="0" fontId="6" fillId="7" borderId="0" xfId="0" applyNumberFormat="1" applyFont="1" applyFill="1" applyBorder="1" applyAlignment="1">
      <alignment vertical="center" wrapText="1"/>
    </xf>
    <xf numFmtId="0" fontId="10" fillId="6" borderId="0" xfId="0" applyNumberFormat="1" applyFont="1" applyFill="1" applyBorder="1" applyAlignment="1">
      <alignment vertical="center"/>
    </xf>
    <xf numFmtId="200" fontId="10" fillId="6" borderId="0" xfId="0" applyNumberFormat="1" applyFont="1" applyFill="1" applyBorder="1" applyAlignment="1">
      <alignment vertical="center"/>
    </xf>
    <xf numFmtId="0" fontId="10" fillId="7" borderId="0" xfId="0" applyNumberFormat="1" applyFont="1" applyFill="1" applyBorder="1" applyAlignment="1">
      <alignment vertical="center"/>
    </xf>
    <xf numFmtId="201" fontId="10" fillId="7" borderId="0" xfId="0" applyNumberFormat="1" applyFont="1" applyFill="1" applyBorder="1" applyAlignment="1">
      <alignment vertical="center"/>
    </xf>
    <xf numFmtId="0" fontId="11" fillId="6" borderId="0" xfId="0" applyNumberFormat="1" applyFont="1" applyFill="1" applyBorder="1" applyAlignment="1">
      <alignment vertical="center" wrapText="1"/>
    </xf>
    <xf numFmtId="0" fontId="11" fillId="7" borderId="0" xfId="0" applyNumberFormat="1" applyFont="1" applyFill="1" applyBorder="1" applyAlignment="1">
      <alignment vertical="center" wrapText="1"/>
    </xf>
    <xf numFmtId="200" fontId="11" fillId="6" borderId="0" xfId="0" applyNumberFormat="1" applyFont="1" applyFill="1" applyBorder="1" applyAlignment="1">
      <alignment vertical="center" wrapText="1"/>
    </xf>
    <xf numFmtId="201" fontId="11" fillId="7" borderId="0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 wrapText="1"/>
    </xf>
    <xf numFmtId="0" fontId="7" fillId="8" borderId="0" xfId="0" applyNumberFormat="1" applyFont="1" applyFill="1" applyBorder="1" applyAlignment="1">
      <alignment vertical="center" wrapText="1"/>
    </xf>
    <xf numFmtId="0" fontId="4" fillId="8" borderId="0" xfId="0" applyNumberFormat="1" applyFont="1" applyFill="1" applyBorder="1" applyAlignment="1">
      <alignment vertical="center" wrapText="1"/>
    </xf>
    <xf numFmtId="0" fontId="4" fillId="8" borderId="0" xfId="0" applyNumberFormat="1" applyFont="1" applyFill="1" applyBorder="1" applyAlignment="1">
      <alignment horizontal="center" vertical="center" wrapText="1"/>
    </xf>
    <xf numFmtId="0" fontId="4" fillId="8" borderId="2" xfId="0" applyNumberFormat="1" applyFont="1" applyFill="1" applyBorder="1" applyAlignment="1">
      <alignment horizontal="center" vertical="center" wrapText="1"/>
    </xf>
    <xf numFmtId="0" fontId="4" fillId="8" borderId="3" xfId="0" applyNumberFormat="1" applyFont="1" applyFill="1" applyBorder="1" applyAlignment="1">
      <alignment horizontal="center" vertical="center" wrapText="1"/>
    </xf>
    <xf numFmtId="0" fontId="4" fillId="8" borderId="4" xfId="0" applyNumberFormat="1" applyFont="1" applyFill="1" applyBorder="1" applyAlignment="1">
      <alignment horizontal="center" vertical="center" wrapText="1"/>
    </xf>
    <xf numFmtId="200" fontId="6" fillId="9" borderId="0" xfId="0" applyNumberFormat="1" applyFont="1" applyFill="1" applyBorder="1" applyAlignment="1">
      <alignment vertical="center" wrapText="1"/>
    </xf>
    <xf numFmtId="200" fontId="13" fillId="9" borderId="0" xfId="0" applyNumberFormat="1" applyFont="1" applyFill="1" applyBorder="1" applyAlignment="1">
      <alignment vertical="center" wrapText="1"/>
    </xf>
    <xf numFmtId="200" fontId="13" fillId="9" borderId="5" xfId="0" applyNumberFormat="1" applyFont="1" applyFill="1" applyBorder="1" applyAlignment="1">
      <alignment vertical="center" wrapText="1"/>
    </xf>
    <xf numFmtId="200" fontId="13" fillId="9" borderId="5" xfId="0" applyNumberFormat="1" applyFont="1" applyFill="1" applyBorder="1" applyAlignment="1">
      <alignment horizontal="right" vertical="center" wrapText="1"/>
    </xf>
    <xf numFmtId="200" fontId="6" fillId="10" borderId="0" xfId="0" applyNumberFormat="1" applyFont="1" applyFill="1" applyBorder="1" applyAlignment="1">
      <alignment vertical="center" wrapText="1"/>
    </xf>
    <xf numFmtId="200" fontId="9" fillId="10" borderId="0" xfId="0" applyNumberFormat="1" applyFont="1" applyFill="1" applyBorder="1" applyAlignment="1">
      <alignment vertical="center" wrapText="1"/>
    </xf>
    <xf numFmtId="200" fontId="9" fillId="10" borderId="0" xfId="0" applyNumberFormat="1" applyFont="1" applyFill="1" applyBorder="1" applyAlignment="1">
      <alignment horizontal="right" vertical="center" wrapText="1"/>
    </xf>
    <xf numFmtId="202" fontId="6" fillId="9" borderId="0" xfId="0" applyNumberFormat="1" applyFont="1" applyFill="1" applyBorder="1" applyAlignment="1">
      <alignment vertical="center" wrapText="1"/>
    </xf>
    <xf numFmtId="202" fontId="13" fillId="9" borderId="0" xfId="0" applyNumberFormat="1" applyFont="1" applyFill="1" applyBorder="1" applyAlignment="1">
      <alignment vertical="center" wrapText="1"/>
    </xf>
    <xf numFmtId="202" fontId="13" fillId="9" borderId="5" xfId="0" applyNumberFormat="1" applyFont="1" applyFill="1" applyBorder="1" applyAlignment="1">
      <alignment vertical="center" wrapText="1"/>
    </xf>
    <xf numFmtId="202" fontId="13" fillId="9" borderId="5" xfId="0" applyNumberFormat="1" applyFont="1" applyFill="1" applyBorder="1" applyAlignment="1">
      <alignment horizontal="right" vertical="center" wrapText="1"/>
    </xf>
    <xf numFmtId="202" fontId="6" fillId="10" borderId="0" xfId="0" applyNumberFormat="1" applyFont="1" applyFill="1" applyBorder="1" applyAlignment="1">
      <alignment vertical="center" wrapText="1"/>
    </xf>
    <xf numFmtId="202" fontId="9" fillId="10" borderId="0" xfId="0" applyNumberFormat="1" applyFont="1" applyFill="1" applyBorder="1" applyAlignment="1">
      <alignment vertical="center" wrapText="1"/>
    </xf>
    <xf numFmtId="202" fontId="9" fillId="10" borderId="0" xfId="0" applyNumberFormat="1" applyFont="1" applyFill="1" applyBorder="1" applyAlignment="1">
      <alignment horizontal="right" vertical="center" wrapText="1"/>
    </xf>
    <xf numFmtId="200" fontId="6" fillId="0" borderId="0" xfId="0" applyNumberFormat="1" applyFont="1" applyFill="1" applyBorder="1" applyAlignment="1">
      <alignment horizontal="right" vertical="center" wrapText="1"/>
    </xf>
    <xf numFmtId="200" fontId="7" fillId="10" borderId="0" xfId="0" applyNumberFormat="1" applyFont="1" applyFill="1" applyBorder="1" applyAlignment="1">
      <alignment vertical="center" wrapText="1"/>
    </xf>
    <xf numFmtId="200" fontId="14" fillId="10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 wrapText="1"/>
    </xf>
    <xf numFmtId="200" fontId="7" fillId="0" borderId="0" xfId="0" applyNumberFormat="1" applyFont="1" applyFill="1" applyBorder="1" applyAlignment="1">
      <alignment horizontal="right" vertical="center" wrapText="1"/>
    </xf>
    <xf numFmtId="200" fontId="14" fillId="10" borderId="0" xfId="0" applyNumberFormat="1" applyFont="1" applyFill="1" applyBorder="1" applyAlignment="1">
      <alignment horizontal="right" vertical="center" wrapText="1"/>
    </xf>
    <xf numFmtId="201" fontId="6" fillId="10" borderId="0" xfId="0" applyNumberFormat="1" applyFont="1" applyFill="1" applyBorder="1" applyAlignment="1">
      <alignment vertical="center" wrapText="1"/>
    </xf>
    <xf numFmtId="201" fontId="9" fillId="10" borderId="0" xfId="0" applyNumberFormat="1" applyFont="1" applyFill="1" applyBorder="1" applyAlignment="1">
      <alignment vertical="center" wrapText="1"/>
    </xf>
    <xf numFmtId="201" fontId="6" fillId="0" borderId="0" xfId="0" applyNumberFormat="1" applyFont="1" applyFill="1" applyBorder="1" applyAlignment="1">
      <alignment horizontal="right" vertical="center" wrapText="1"/>
    </xf>
    <xf numFmtId="201" fontId="9" fillId="10" borderId="0" xfId="0" applyNumberFormat="1" applyFont="1" applyFill="1" applyBorder="1" applyAlignment="1">
      <alignment horizontal="right" vertical="center" wrapText="1"/>
    </xf>
    <xf numFmtId="0" fontId="6" fillId="10" borderId="0" xfId="0" applyNumberFormat="1" applyFont="1" applyFill="1" applyBorder="1" applyAlignment="1">
      <alignment vertical="center" wrapText="1"/>
    </xf>
    <xf numFmtId="0" fontId="9" fillId="1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horizontal="right" vertical="center" wrapText="1"/>
    </xf>
    <xf numFmtId="0" fontId="9" fillId="10" borderId="0" xfId="0" applyNumberFormat="1" applyFont="1" applyFill="1" applyBorder="1" applyAlignment="1">
      <alignment horizontal="right" vertical="center" wrapText="1"/>
    </xf>
    <xf numFmtId="0" fontId="7" fillId="11" borderId="0" xfId="0" applyNumberFormat="1" applyFont="1" applyFill="1" applyBorder="1" applyAlignment="1">
      <alignment vertical="center" wrapText="1"/>
    </xf>
    <xf numFmtId="200" fontId="7" fillId="11" borderId="0" xfId="0" applyNumberFormat="1" applyFont="1" applyFill="1" applyBorder="1" applyAlignment="1">
      <alignment horizontal="right" vertical="center" wrapText="1"/>
    </xf>
    <xf numFmtId="200" fontId="14" fillId="11" borderId="0" xfId="0" applyNumberFormat="1" applyFont="1" applyFill="1" applyBorder="1" applyAlignment="1">
      <alignment horizontal="right" vertical="center" wrapText="1"/>
    </xf>
    <xf numFmtId="0" fontId="14" fillId="11" borderId="0" xfId="0" applyNumberFormat="1" applyFont="1" applyFill="1" applyBorder="1" applyAlignment="1">
      <alignment vertical="center" wrapText="1"/>
    </xf>
    <xf numFmtId="200" fontId="15" fillId="11" borderId="0" xfId="0" applyNumberFormat="1" applyFont="1" applyFill="1" applyBorder="1" applyAlignment="1">
      <alignment horizontal="right" vertical="center" wrapText="1"/>
    </xf>
    <xf numFmtId="0" fontId="6" fillId="0" borderId="6" xfId="0" applyNumberFormat="1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vertical="center" wrapText="1"/>
    </xf>
    <xf numFmtId="203" fontId="6" fillId="9" borderId="0" xfId="0" applyNumberFormat="1" applyFont="1" applyFill="1" applyBorder="1" applyAlignment="1">
      <alignment vertical="center" wrapText="1"/>
    </xf>
    <xf numFmtId="203" fontId="13" fillId="9" borderId="0" xfId="0" applyNumberFormat="1" applyFont="1" applyFill="1" applyBorder="1" applyAlignment="1">
      <alignment vertical="center" wrapText="1"/>
    </xf>
    <xf numFmtId="203" fontId="13" fillId="9" borderId="7" xfId="0" applyNumberFormat="1" applyFont="1" applyFill="1" applyBorder="1" applyAlignment="1">
      <alignment vertical="center" wrapText="1"/>
    </xf>
    <xf numFmtId="203" fontId="13" fillId="9" borderId="8" xfId="0" applyNumberFormat="1" applyFont="1" applyFill="1" applyBorder="1" applyAlignment="1">
      <alignment vertical="center" wrapText="1"/>
    </xf>
    <xf numFmtId="203" fontId="16" fillId="9" borderId="7" xfId="0" applyNumberFormat="1" applyFont="1" applyFill="1" applyBorder="1" applyAlignment="1">
      <alignment vertical="center" wrapText="1"/>
    </xf>
    <xf numFmtId="203" fontId="16" fillId="9" borderId="8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/>
    <xf numFmtId="0" fontId="12" fillId="0" borderId="0" xfId="0" applyNumberFormat="1" applyFont="1" applyFill="1" applyBorder="1" applyAlignment="1">
      <alignment wrapText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center"/>
    </xf>
    <xf numFmtId="0" fontId="8" fillId="0" borderId="9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6" fillId="12" borderId="0" xfId="0" applyNumberFormat="1" applyFont="1" applyFill="1" applyBorder="1" applyAlignment="1">
      <alignment vertical="center"/>
    </xf>
    <xf numFmtId="0" fontId="4" fillId="12" borderId="0" xfId="0" applyNumberFormat="1" applyFont="1" applyFill="1" applyBorder="1" applyAlignment="1">
      <alignment vertical="center"/>
    </xf>
    <xf numFmtId="0" fontId="4" fillId="12" borderId="0" xfId="0" applyNumberFormat="1" applyFont="1" applyFill="1" applyBorder="1" applyAlignment="1">
      <alignment vertical="center" wrapText="1"/>
    </xf>
    <xf numFmtId="0" fontId="4" fillId="12" borderId="0" xfId="0" applyNumberFormat="1" applyFont="1" applyFill="1" applyBorder="1" applyAlignment="1">
      <alignment horizontal="center" vertical="center" wrapText="1"/>
    </xf>
    <xf numFmtId="0" fontId="6" fillId="13" borderId="0" xfId="0" applyNumberFormat="1" applyFont="1" applyFill="1" applyBorder="1" applyAlignment="1">
      <alignment vertical="center"/>
    </xf>
    <xf numFmtId="0" fontId="6" fillId="14" borderId="0" xfId="0" applyNumberFormat="1" applyFont="1" applyFill="1" applyBorder="1" applyAlignment="1">
      <alignment vertical="center"/>
    </xf>
    <xf numFmtId="204" fontId="6" fillId="13" borderId="0" xfId="0" applyNumberFormat="1" applyFont="1" applyFill="1" applyBorder="1" applyAlignment="1">
      <alignment vertical="center"/>
    </xf>
    <xf numFmtId="203" fontId="6" fillId="13" borderId="0" xfId="0" applyNumberFormat="1" applyFont="1" applyFill="1" applyBorder="1" applyAlignment="1">
      <alignment vertical="center"/>
    </xf>
    <xf numFmtId="205" fontId="6" fillId="13" borderId="0" xfId="0" applyNumberFormat="1" applyFont="1" applyFill="1" applyBorder="1" applyAlignment="1">
      <alignment vertical="center"/>
    </xf>
    <xf numFmtId="205" fontId="6" fillId="14" borderId="0" xfId="0" applyNumberFormat="1" applyFont="1" applyFill="1" applyBorder="1" applyAlignment="1">
      <alignment vertical="center"/>
    </xf>
    <xf numFmtId="206" fontId="6" fillId="13" borderId="0" xfId="0" applyNumberFormat="1" applyFont="1" applyFill="1" applyBorder="1" applyAlignment="1">
      <alignment vertical="center"/>
    </xf>
    <xf numFmtId="201" fontId="6" fillId="14" borderId="0" xfId="0" applyNumberFormat="1" applyFont="1" applyFill="1" applyBorder="1" applyAlignment="1">
      <alignment vertical="center"/>
    </xf>
    <xf numFmtId="203" fontId="6" fillId="14" borderId="0" xfId="0" applyNumberFormat="1" applyFont="1" applyFill="1" applyBorder="1" applyAlignment="1">
      <alignment vertical="center"/>
    </xf>
    <xf numFmtId="205" fontId="17" fillId="13" borderId="0" xfId="0" applyNumberFormat="1" applyFont="1" applyFill="1" applyBorder="1" applyAlignment="1">
      <alignment vertical="center"/>
    </xf>
    <xf numFmtId="206" fontId="17" fillId="13" borderId="0" xfId="0" applyNumberFormat="1" applyFont="1" applyFill="1" applyBorder="1" applyAlignment="1">
      <alignment vertical="center"/>
    </xf>
    <xf numFmtId="0" fontId="18" fillId="12" borderId="0" xfId="0" applyNumberFormat="1" applyFont="1" applyFill="1" applyBorder="1" applyAlignment="1">
      <alignment vertical="center"/>
    </xf>
    <xf numFmtId="0" fontId="7" fillId="14" borderId="0" xfId="0" applyNumberFormat="1" applyFont="1" applyFill="1" applyBorder="1" applyAlignment="1">
      <alignment vertical="center"/>
    </xf>
    <xf numFmtId="0" fontId="8" fillId="14" borderId="0" xfId="0" applyNumberFormat="1" applyFont="1" applyFill="1" applyBorder="1" applyAlignment="1">
      <alignment vertical="center"/>
    </xf>
    <xf numFmtId="205" fontId="8" fillId="14" borderId="0" xfId="0" applyNumberFormat="1" applyFont="1" applyFill="1" applyBorder="1" applyAlignment="1">
      <alignment vertical="center"/>
    </xf>
    <xf numFmtId="201" fontId="8" fillId="14" borderId="0" xfId="0" applyNumberFormat="1" applyFont="1" applyFill="1" applyBorder="1" applyAlignment="1">
      <alignment vertical="center"/>
    </xf>
    <xf numFmtId="205" fontId="6" fillId="0" borderId="0" xfId="0" applyNumberFormat="1" applyFont="1" applyFill="1" applyBorder="1" applyAlignment="1">
      <alignment vertical="center"/>
    </xf>
    <xf numFmtId="201" fontId="6" fillId="0" borderId="0" xfId="0" applyNumberFormat="1" applyFont="1" applyFill="1" applyBorder="1" applyAlignment="1">
      <alignment vertical="center"/>
    </xf>
    <xf numFmtId="0" fontId="7" fillId="14" borderId="0" xfId="0" applyNumberFormat="1" applyFont="1" applyFill="1" applyBorder="1" applyAlignment="1">
      <alignment vertical="center" wrapText="1"/>
    </xf>
    <xf numFmtId="0" fontId="6" fillId="14" borderId="0" xfId="0" applyNumberFormat="1" applyFont="1" applyFill="1" applyBorder="1" applyAlignment="1">
      <alignment vertical="center" wrapText="1"/>
    </xf>
    <xf numFmtId="0" fontId="7" fillId="13" borderId="0" xfId="0" applyNumberFormat="1" applyFont="1" applyFill="1" applyBorder="1" applyAlignment="1">
      <alignment vertical="center"/>
    </xf>
    <xf numFmtId="0" fontId="7" fillId="1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 applyProtection="1">
      <alignment vertical="center"/>
      <protection locked="1"/>
    </xf>
    <xf numFmtId="0" fontId="8" fillId="0" borderId="1" xfId="0" applyNumberFormat="1" applyFont="1" applyFill="1" applyBorder="1" applyAlignment="1" applyProtection="1">
      <alignment vertical="center" wrapText="1"/>
      <protection locked="1"/>
    </xf>
    <xf numFmtId="0" fontId="6" fillId="0" borderId="1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vertical="center" wrapText="1"/>
      <protection locked="1"/>
    </xf>
    <xf numFmtId="0" fontId="10" fillId="6" borderId="0" xfId="0" applyNumberFormat="1" applyFont="1" applyFill="1" applyBorder="1" applyAlignment="1" applyProtection="1">
      <alignment vertical="center"/>
      <protection locked="1"/>
    </xf>
    <xf numFmtId="200" fontId="10" fillId="6" borderId="0" xfId="0" applyNumberFormat="1" applyFont="1" applyFill="1" applyBorder="1" applyAlignment="1" applyProtection="1">
      <alignment vertical="center"/>
      <protection locked="1"/>
    </xf>
    <xf numFmtId="0" fontId="10" fillId="7" borderId="0" xfId="0" applyNumberFormat="1" applyFont="1" applyFill="1" applyBorder="1" applyAlignment="1" applyProtection="1">
      <alignment vertical="center"/>
      <protection locked="1"/>
    </xf>
    <xf numFmtId="201" fontId="10" fillId="7" borderId="0" xfId="0" applyNumberFormat="1" applyFont="1" applyFill="1" applyBorder="1" applyAlignment="1" applyProtection="1">
      <alignment vertical="center"/>
      <protection locked="1"/>
    </xf>
    <xf numFmtId="200" fontId="11" fillId="6" borderId="0" xfId="0" applyNumberFormat="1" applyFont="1" applyFill="1" applyBorder="1" applyAlignment="1" applyProtection="1">
      <alignment vertical="center" wrapText="1"/>
      <protection locked="1"/>
    </xf>
    <xf numFmtId="201" fontId="11" fillId="7" borderId="0" xfId="0" applyNumberFormat="1" applyFont="1" applyFill="1" applyBorder="1" applyAlignment="1" applyProtection="1">
      <alignment vertical="center" wrapText="1"/>
      <protection locked="1"/>
    </xf>
    <xf numFmtId="0" fontId="12" fillId="0" borderId="0" xfId="0" applyNumberFormat="1" applyFont="1" applyFill="1" applyBorder="1" applyAlignment="1" applyProtection="1">
      <alignment vertical="center" wrapText="1"/>
      <protection locked="1"/>
    </xf>
    <xf numFmtId="0" fontId="4" fillId="8" borderId="2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3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4" xfId="0" applyNumberFormat="1" applyFont="1" applyFill="1" applyBorder="1" applyAlignment="1" applyProtection="1">
      <alignment horizontal="center" vertical="center" wrapText="1"/>
      <protection locked="1"/>
    </xf>
    <xf numFmtId="0" fontId="7" fillId="0" borderId="0" xfId="0" applyNumberFormat="1" applyFont="1" applyFill="1" applyBorder="1" applyAlignment="1" applyProtection="1">
      <alignment vertical="center" wrapText="1"/>
      <protection locked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 wrapText="1"/>
      <protection locked="1"/>
    </xf>
    <xf numFmtId="20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11" borderId="0" xfId="0" applyNumberFormat="1" applyFont="1" applyFill="1" applyBorder="1" applyAlignment="1" applyProtection="1">
      <alignment vertical="center" wrapText="1"/>
      <protection locked="1"/>
    </xf>
    <xf numFmtId="200" fontId="15" fillId="11" borderId="0" xfId="0" applyNumberFormat="1" applyFont="1" applyFill="1" applyBorder="1" applyAlignment="1" applyProtection="1">
      <alignment horizontal="right" vertical="center" wrapText="1"/>
      <protection locked="1"/>
    </xf>
    <xf numFmtId="201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201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0" borderId="6" xfId="0" applyNumberFormat="1" applyFont="1" applyFill="1" applyBorder="1" applyAlignment="1" applyProtection="1">
      <alignment vertical="center" wrapText="1"/>
      <protection locked="1"/>
    </xf>
    <xf numFmtId="203" fontId="16" fillId="9" borderId="7" xfId="0" applyNumberFormat="1" applyFont="1" applyFill="1" applyBorder="1" applyAlignment="1" applyProtection="1">
      <alignment vertical="center" wrapText="1"/>
      <protection locked="1"/>
    </xf>
    <xf numFmtId="203" fontId="16" fillId="9" borderId="8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wrapText="1"/>
      <protection locked="1"/>
    </xf>
    <xf numFmtId="0" fontId="12" fillId="0" borderId="0" xfId="0" applyNumberFormat="1" applyFont="1" applyFill="1" applyBorder="1" applyAlignment="1" applyProtection="1">
      <alignment wrapText="1"/>
      <protection locked="1"/>
    </xf>
    <xf numFmtId="0" fontId="8" fillId="0" borderId="9" xfId="0" applyNumberFormat="1" applyFont="1" applyFill="1" applyBorder="1" applyAlignment="1" applyProtection="1">
      <alignment vertical="center"/>
      <protection locked="1"/>
    </xf>
    <xf numFmtId="0" fontId="9" fillId="0" borderId="0" xfId="0" applyNumberFormat="1" applyFont="1" applyFill="1" applyBorder="1" applyAlignment="1" applyProtection="1">
      <alignment vertical="center"/>
      <protection locked="1"/>
    </xf>
    <xf numFmtId="0" fontId="7" fillId="13" borderId="0" xfId="0" applyNumberFormat="1" applyFont="1" applyFill="1" applyBorder="1" applyAlignment="1" applyProtection="1">
      <alignment vertical="center" wrapText="1"/>
      <protection locked="1"/>
    </xf>
    <xf numFmtId="0" fontId="7" fillId="14" borderId="0" xfId="0" applyNumberFormat="1" applyFont="1" applyFill="1" applyBorder="1" applyAlignment="1" applyProtection="1">
      <alignment vertical="center"/>
      <protection locked="1"/>
    </xf>
    <xf numFmtId="205" fontId="8" fillId="14" borderId="0" xfId="0" applyNumberFormat="1" applyFont="1" applyFill="1" applyBorder="1" applyAlignment="1" applyProtection="1">
      <alignment vertical="center"/>
      <protection locked="1"/>
    </xf>
    <xf numFmtId="201" fontId="8" fillId="14" borderId="0" xfId="0" applyNumberFormat="1" applyFont="1" applyFill="1" applyBorder="1" applyAlignment="1" applyProtection="1">
      <alignment vertical="center"/>
      <protection locked="1"/>
    </xf>
    <xf numFmtId="0" fontId="12" fillId="0" borderId="0" xfId="0" applyNumberFormat="1" applyFont="1" applyFill="1" applyBorder="1" applyAlignment="1" applyProtection="1">
      <alignment vertical="center"/>
      <protection locked="1"/>
    </xf>
    <xf numFmtId="0" fontId="4" fillId="12" borderId="0" xfId="0" applyNumberFormat="1" applyFont="1" applyFill="1" applyBorder="1" applyAlignment="1" applyProtection="1">
      <alignment horizontal="center" vertical="center" wrapText="1"/>
      <protection locked="1"/>
    </xf>
    <xf numFmtId="205" fontId="6" fillId="0" borderId="0" xfId="0" applyNumberFormat="1" applyFont="1" applyFill="1" applyBorder="1" applyAlignment="1" applyProtection="1">
      <alignment vertical="center"/>
      <protection locked="1"/>
    </xf>
    <xf numFmtId="201" fontId="6" fillId="0" borderId="0" xfId="0" applyNumberFormat="1" applyFont="1" applyFill="1" applyBorder="1" applyAlignment="1" applyProtection="1">
      <alignment vertical="center"/>
      <protection locked="1"/>
    </xf>
    <xf numFmtId="0" fontId="18" fillId="12" borderId="0" xfId="0" applyNumberFormat="1" applyFont="1" applyFill="1" applyBorder="1" applyAlignment="1" applyProtection="1">
      <alignment vertical="center"/>
      <protection locked="1"/>
    </xf>
    <xf numFmtId="204" fontId="6" fillId="13" borderId="0" xfId="0" applyNumberFormat="1" applyFont="1" applyFill="1" applyBorder="1" applyAlignment="1" applyProtection="1">
      <alignment vertical="center"/>
      <protection locked="0"/>
    </xf>
    <xf numFmtId="203" fontId="6" fillId="13" borderId="0" xfId="0" applyNumberFormat="1" applyFont="1" applyFill="1" applyBorder="1" applyAlignment="1" applyProtection="1">
      <alignment vertical="center"/>
      <protection locked="0"/>
    </xf>
    <xf numFmtId="0" fontId="6" fillId="13" borderId="0" xfId="0" applyNumberFormat="1" applyFont="1" applyFill="1" applyBorder="1" applyAlignment="1" applyProtection="1">
      <alignment vertical="center"/>
      <protection locked="0"/>
    </xf>
    <xf numFmtId="205" fontId="17" fillId="13" borderId="0" xfId="0" applyNumberFormat="1" applyFont="1" applyFill="1" applyBorder="1" applyAlignment="1" applyProtection="1">
      <alignment vertical="center"/>
      <protection locked="0"/>
    </xf>
    <xf numFmtId="206" fontId="17" fillId="13" borderId="0" xfId="0" applyNumberFormat="1" applyFont="1" applyFill="1" applyBorder="1" applyAlignment="1" applyProtection="1">
      <alignment vertical="center"/>
      <protection locked="0"/>
    </xf>
    <xf numFmtId="205" fontId="6" fillId="14" borderId="0" xfId="0" applyNumberFormat="1" applyFont="1" applyFill="1" applyBorder="1" applyAlignment="1" applyProtection="1">
      <alignment vertical="center"/>
      <protection locked="1"/>
    </xf>
    <xf numFmtId="201" fontId="6" fillId="14" borderId="0" xfId="0" applyNumberFormat="1" applyFont="1" applyFill="1" applyBorder="1" applyAlignment="1" applyProtection="1">
      <alignment vertical="center"/>
      <protection locked="1"/>
    </xf>
    <xf numFmtId="203" fontId="6" fillId="14" borderId="0" xfId="0" applyNumberFormat="1" applyFont="1" applyFill="1" applyBorder="1" applyAlignment="1" applyProtection="1">
      <alignment vertical="center"/>
      <protection locked="1"/>
    </xf>
    <xf numFmtId="0" fontId="6" fillId="14" borderId="0" xfId="0" applyNumberFormat="1" applyFont="1" applyFill="1" applyBorder="1" applyAlignment="1" applyProtection="1">
      <alignment vertical="center"/>
      <protection locked="1"/>
    </xf>
    <xf numFmtId="0" fontId="7" fillId="14" borderId="0" xfId="0" applyNumberFormat="1" applyFont="1" applyFill="1" applyBorder="1" applyAlignment="1" applyProtection="1">
      <alignment vertical="center" wrapText="1"/>
      <protection locked="1"/>
    </xf>
    <xf numFmtId="0" fontId="6" fillId="14" borderId="0" xfId="0" applyNumberFormat="1" applyFont="1" applyFill="1" applyBorder="1" applyAlignment="1" applyProtection="1">
      <alignment vertical="center" wrapText="1"/>
      <protection locked="1"/>
    </xf>
    <xf numFmtId="0" fontId="0" fillId="15" borderId="0" xfId="0" applyNumberFormat="1" applyFont="1" applyFill="1" applyBorder="1"/>
    <xf numFmtId="0" fontId="19" fillId="15" borderId="0" xfId="0" applyNumberFormat="1" applyFont="1" applyFill="1" applyBorder="1"/>
    <xf numFmtId="0" fontId="19" fillId="15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/>
    <xf numFmtId="205" fontId="0" fillId="0" borderId="0" xfId="0" applyNumberFormat="1" applyFont="1" applyFill="1" applyBorder="1"/>
    <xf numFmtId="201" fontId="0" fillId="0" borderId="0" xfId="0" applyNumberFormat="1" applyFont="1" applyFill="1" applyBorder="1"/>
    <xf numFmtId="0" fontId="19" fillId="16" borderId="0" xfId="0" applyNumberFormat="1" applyFont="1" applyFill="1" applyBorder="1" applyAlignment="1">
      <alignment vertical="center"/>
    </xf>
    <xf numFmtId="0" fontId="21" fillId="16" borderId="0" xfId="0" applyNumberFormat="1" applyFont="1" applyFill="1" applyBorder="1" applyAlignment="1">
      <alignment vertical="center"/>
    </xf>
    <xf numFmtId="0" fontId="22" fillId="16" borderId="0" xfId="0" applyNumberFormat="1" applyFont="1" applyFill="1" applyBorder="1" applyAlignment="1">
      <alignment vertical="center"/>
    </xf>
    <xf numFmtId="0" fontId="21" fillId="16" borderId="0" xfId="0" applyNumberFormat="1" applyFont="1" applyFill="1" applyBorder="1" applyAlignment="1">
      <alignment horizontal="right" vertical="center"/>
    </xf>
    <xf numFmtId="0" fontId="23" fillId="16" borderId="0" xfId="0" applyNumberFormat="1" applyFont="1" applyFill="1" applyBorder="1" applyAlignment="1">
      <alignment vertical="center"/>
    </xf>
    <xf numFmtId="0" fontId="23" fillId="16" borderId="0" xfId="0" applyNumberFormat="1" applyFont="1" applyFill="1" applyBorder="1" applyAlignment="1">
      <alignment horizontal="right" vertical="center"/>
    </xf>
    <xf numFmtId="0" fontId="19" fillId="17" borderId="0" xfId="0" applyNumberFormat="1" applyFont="1" applyFill="1" applyBorder="1" applyAlignment="1">
      <alignment vertical="center"/>
    </xf>
    <xf numFmtId="0" fontId="24" fillId="17" borderId="0" xfId="0" applyNumberFormat="1" applyFont="1" applyFill="1" applyBorder="1" applyAlignment="1">
      <alignment vertical="center"/>
    </xf>
    <xf numFmtId="0" fontId="19" fillId="18" borderId="0" xfId="0" applyNumberFormat="1" applyFont="1" applyFill="1" applyBorder="1" applyAlignment="1">
      <alignment vertical="center"/>
    </xf>
    <xf numFmtId="0" fontId="19" fillId="18" borderId="10" xfId="0" applyNumberFormat="1" applyFont="1" applyFill="1" applyBorder="1" applyAlignment="1">
      <alignment vertical="center"/>
    </xf>
    <xf numFmtId="0" fontId="19" fillId="18" borderId="11" xfId="0" applyNumberFormat="1" applyFont="1" applyFill="1" applyBorder="1" applyAlignment="1">
      <alignment vertical="center"/>
    </xf>
    <xf numFmtId="0" fontId="25" fillId="18" borderId="10" xfId="0" applyNumberFormat="1" applyFont="1" applyFill="1" applyBorder="1" applyAlignment="1">
      <alignment vertical="center"/>
    </xf>
    <xf numFmtId="0" fontId="26" fillId="18" borderId="0" xfId="0" applyNumberFormat="1" applyFont="1" applyFill="1" applyBorder="1" applyAlignment="1">
      <alignment vertical="center"/>
    </xf>
    <xf numFmtId="0" fontId="26" fillId="18" borderId="0" xfId="0" applyNumberFormat="1" applyFont="1" applyFill="1" applyBorder="1" applyAlignment="1">
      <alignment horizontal="left" vertical="center"/>
    </xf>
    <xf numFmtId="205" fontId="26" fillId="18" borderId="0" xfId="0" applyNumberFormat="1" applyFont="1" applyFill="1" applyBorder="1" applyAlignment="1">
      <alignment horizontal="left" vertical="center"/>
    </xf>
    <xf numFmtId="0" fontId="27" fillId="18" borderId="0" xfId="0" applyNumberFormat="1" applyFont="1" applyFill="1" applyBorder="1" applyAlignment="1">
      <alignment vertical="center"/>
    </xf>
    <xf numFmtId="0" fontId="27" fillId="18" borderId="11" xfId="0" applyNumberFormat="1" applyFont="1" applyFill="1" applyBorder="1" applyAlignment="1">
      <alignment vertical="center"/>
    </xf>
    <xf numFmtId="0" fontId="27" fillId="18" borderId="0" xfId="0" applyNumberFormat="1" applyFont="1" applyFill="1" applyBorder="1" applyAlignment="1">
      <alignment vertical="center" wrapText="1"/>
    </xf>
    <xf numFmtId="0" fontId="27" fillId="18" borderId="11" xfId="0" applyNumberFormat="1" applyFont="1" applyFill="1" applyBorder="1" applyAlignment="1">
      <alignment vertical="center" wrapText="1"/>
    </xf>
    <xf numFmtId="0" fontId="19" fillId="18" borderId="12" xfId="0" applyNumberFormat="1" applyFont="1" applyFill="1" applyBorder="1" applyAlignment="1">
      <alignment vertical="center"/>
    </xf>
    <xf numFmtId="0" fontId="25" fillId="18" borderId="12" xfId="0" applyNumberFormat="1" applyFont="1" applyFill="1" applyBorder="1" applyAlignment="1">
      <alignment vertical="center"/>
    </xf>
    <xf numFmtId="0" fontId="28" fillId="18" borderId="0" xfId="0" applyNumberFormat="1" applyFont="1" applyFill="1" applyBorder="1" applyAlignment="1">
      <alignment vertical="center"/>
    </xf>
    <xf numFmtId="0" fontId="28" fillId="18" borderId="0" xfId="0" applyNumberFormat="1" applyFont="1" applyFill="1" applyBorder="1" applyAlignment="1">
      <alignment horizontal="left" vertical="center"/>
    </xf>
    <xf numFmtId="205" fontId="28" fillId="18" borderId="0" xfId="0" applyNumberFormat="1" applyFont="1" applyFill="1" applyBorder="1" applyAlignment="1">
      <alignment horizontal="left" vertical="center"/>
    </xf>
    <xf numFmtId="201" fontId="28" fillId="18" borderId="0" xfId="0" applyNumberFormat="1" applyFont="1" applyFill="1" applyBorder="1" applyAlignment="1">
      <alignment horizontal="left" vertical="center"/>
    </xf>
    <xf numFmtId="0" fontId="19" fillId="18" borderId="13" xfId="0" applyNumberFormat="1" applyFont="1" applyFill="1" applyBorder="1" applyAlignment="1">
      <alignment vertical="center"/>
    </xf>
    <xf numFmtId="0" fontId="25" fillId="18" borderId="13" xfId="0" applyNumberFormat="1" applyFont="1" applyFill="1" applyBorder="1" applyAlignment="1">
      <alignment vertical="center"/>
    </xf>
    <xf numFmtId="0" fontId="29" fillId="18" borderId="0" xfId="0" applyNumberFormat="1" applyFont="1" applyFill="1" applyBorder="1" applyAlignment="1">
      <alignment vertical="center"/>
    </xf>
    <xf numFmtId="0" fontId="29" fillId="18" borderId="0" xfId="0" applyNumberFormat="1" applyFont="1" applyFill="1" applyBorder="1" applyAlignment="1">
      <alignment horizontal="left" vertical="center"/>
    </xf>
    <xf numFmtId="205" fontId="29" fillId="18" borderId="0" xfId="0" applyNumberFormat="1" applyFont="1" applyFill="1" applyBorder="1" applyAlignment="1">
      <alignment horizontal="left" vertical="center"/>
    </xf>
    <xf numFmtId="0" fontId="30" fillId="15" borderId="0" xfId="0" applyNumberFormat="1" applyFont="1" applyFill="1" applyBorder="1" applyAlignment="1">
      <alignment vertical="center"/>
    </xf>
    <xf numFmtId="0" fontId="31" fillId="15" borderId="0" xfId="0" applyNumberFormat="1" applyFont="1" applyFill="1" applyBorder="1" applyAlignment="1">
      <alignment vertical="center"/>
    </xf>
    <xf numFmtId="0" fontId="27" fillId="15" borderId="0" xfId="0" applyNumberFormat="1" applyFont="1" applyFill="1" applyBorder="1" applyAlignment="1">
      <alignment vertical="center"/>
    </xf>
    <xf numFmtId="0" fontId="32" fillId="18" borderId="0" xfId="0" applyNumberFormat="1" applyFont="1" applyFill="1" applyBorder="1" applyAlignment="1">
      <alignment vertical="center"/>
    </xf>
    <xf numFmtId="0" fontId="19" fillId="18" borderId="0" xfId="0" applyNumberFormat="1" applyFont="1" applyFill="1" applyBorder="1" applyAlignment="1">
      <alignment vertical="center" wrapText="1"/>
    </xf>
    <xf numFmtId="0" fontId="33" fillId="18" borderId="0" xfId="0" applyNumberFormat="1" applyFont="1" applyFill="1" applyBorder="1" applyAlignment="1">
      <alignment vertical="center"/>
    </xf>
    <xf numFmtId="0" fontId="34" fillId="16" borderId="0" xfId="0" applyNumberFormat="1" applyFont="1" applyFill="1" applyBorder="1" applyAlignment="1">
      <alignment vertical="center"/>
    </xf>
    <xf numFmtId="0" fontId="34" fillId="16" borderId="0" xfId="0" applyNumberFormat="1" applyFont="1" applyFill="1" applyBorder="1" applyAlignment="1">
      <alignment horizontal="left" vertical="center"/>
    </xf>
    <xf numFmtId="0" fontId="19" fillId="18" borderId="0" xfId="0" applyNumberFormat="1" applyFont="1" applyFill="1" applyBorder="1" applyAlignment="1">
      <alignment horizontal="left" vertical="center"/>
    </xf>
    <xf numFmtId="0" fontId="19" fillId="19" borderId="0" xfId="0" applyNumberFormat="1" applyFont="1" applyFill="1" applyBorder="1" applyAlignment="1">
      <alignment vertical="center"/>
    </xf>
    <xf numFmtId="0" fontId="19" fillId="19" borderId="0" xfId="0" applyNumberFormat="1" applyFont="1" applyFill="1" applyBorder="1" applyAlignment="1">
      <alignment horizontal="left" vertical="center"/>
    </xf>
    <xf numFmtId="0" fontId="34" fillId="16" borderId="0" xfId="0" applyNumberFormat="1" applyFont="1" applyFill="1" applyBorder="1" applyAlignment="1">
      <alignment horizontal="right" vertical="center"/>
    </xf>
    <xf numFmtId="0" fontId="19" fillId="18" borderId="0" xfId="0" applyNumberFormat="1" applyFont="1" applyFill="1" applyBorder="1" applyAlignment="1">
      <alignment horizontal="right" vertical="center"/>
    </xf>
    <xf numFmtId="0" fontId="19" fillId="19" borderId="0" xfId="0" applyNumberFormat="1" applyFont="1" applyFill="1" applyBorder="1" applyAlignment="1">
      <alignment horizontal="right" vertical="center"/>
    </xf>
    <xf numFmtId="205" fontId="19" fillId="18" borderId="0" xfId="0" applyNumberFormat="1" applyFont="1" applyFill="1" applyBorder="1" applyAlignment="1">
      <alignment horizontal="right" vertical="center"/>
    </xf>
    <xf numFmtId="205" fontId="19" fillId="19" borderId="0" xfId="0" applyNumberFormat="1" applyFont="1" applyFill="1" applyBorder="1" applyAlignment="1">
      <alignment horizontal="right" vertical="center"/>
    </xf>
    <xf numFmtId="201" fontId="19" fillId="18" borderId="0" xfId="0" applyNumberFormat="1" applyFont="1" applyFill="1" applyBorder="1" applyAlignment="1">
      <alignment horizontal="right" vertical="center"/>
    </xf>
    <xf numFmtId="201" fontId="19" fillId="19" borderId="0" xfId="0" applyNumberFormat="1" applyFont="1" applyFill="1" applyBorder="1" applyAlignment="1">
      <alignment horizontal="right" vertical="center"/>
    </xf>
    <xf numFmtId="0" fontId="19" fillId="20" borderId="0" xfId="0" applyNumberFormat="1" applyFont="1" applyFill="1" applyBorder="1" applyAlignment="1">
      <alignment vertical="center"/>
    </xf>
    <xf numFmtId="0" fontId="35" fillId="20" borderId="0" xfId="0" applyNumberFormat="1" applyFont="1" applyFill="1" applyBorder="1" applyAlignment="1">
      <alignment vertical="center"/>
    </xf>
    <xf numFmtId="0" fontId="35" fillId="20" borderId="0" xfId="0" applyNumberFormat="1" applyFont="1" applyFill="1" applyBorder="1" applyAlignment="1">
      <alignment horizontal="left" vertical="center"/>
    </xf>
    <xf numFmtId="0" fontId="35" fillId="20" borderId="0" xfId="0" applyNumberFormat="1" applyFont="1" applyFill="1" applyBorder="1" applyAlignment="1">
      <alignment horizontal="right" vertical="center"/>
    </xf>
    <xf numFmtId="205" fontId="35" fillId="20" borderId="0" xfId="0" applyNumberFormat="1" applyFont="1" applyFill="1" applyBorder="1" applyAlignment="1">
      <alignment horizontal="right" vertical="center"/>
    </xf>
    <xf numFmtId="201" fontId="35" fillId="20" borderId="0" xfId="0" applyNumberFormat="1" applyFont="1" applyFill="1" applyBorder="1" applyAlignment="1">
      <alignment horizontal="right" vertical="center"/>
    </xf>
    <xf numFmtId="0" fontId="27" fillId="15" borderId="0" xfId="0" applyNumberFormat="1" applyFont="1" applyFill="1" applyBorder="1" applyAlignment="1">
      <alignment vertical="center" wrapText="1"/>
    </xf>
    <xf numFmtId="0" fontId="4" fillId="16" borderId="0" xfId="0" applyNumberFormat="1" applyFont="1" applyFill="1" applyBorder="1" applyAlignment="1">
      <alignment vertical="center"/>
    </xf>
    <xf numFmtId="0" fontId="4" fillId="16" borderId="0" xfId="0" applyNumberFormat="1" applyFont="1" applyFill="1" applyBorder="1" applyAlignment="1">
      <alignment horizontal="right" vertical="center"/>
    </xf>
    <xf numFmtId="0" fontId="36" fillId="16" borderId="0" xfId="0" applyNumberFormat="1" applyFont="1" applyFill="1" applyBorder="1" applyAlignment="1">
      <alignment vertical="center"/>
    </xf>
    <xf numFmtId="0" fontId="36" fillId="16" borderId="0" xfId="0" applyNumberFormat="1" applyFont="1" applyFill="1" applyBorder="1" applyAlignment="1">
      <alignment vertical="center" wrapText="1"/>
    </xf>
    <xf numFmtId="0" fontId="19" fillId="16" borderId="0" xfId="0" applyNumberFormat="1" applyFont="1" applyFill="1" applyBorder="1" applyAlignment="1" applyProtection="1">
      <alignment vertical="center"/>
      <protection locked="1"/>
    </xf>
    <xf numFmtId="0" fontId="20" fillId="0" borderId="0" xfId="0" applyNumberFormat="1" applyFont="1" applyFill="1" applyBorder="1" applyProtection="1">
      <protection locked="1"/>
    </xf>
    <xf numFmtId="0" fontId="0" fillId="0" borderId="0" xfId="0" applyProtection="1">
      <protection locked="1"/>
    </xf>
    <xf numFmtId="0" fontId="21" fillId="16" borderId="0" xfId="0" applyNumberFormat="1" applyFont="1" applyFill="1" applyBorder="1" applyAlignment="1" applyProtection="1">
      <alignment vertical="center"/>
      <protection locked="1"/>
    </xf>
    <xf numFmtId="0" fontId="21" fillId="16" borderId="0" xfId="0" applyNumberFormat="1" applyFont="1" applyFill="1" applyBorder="1" applyAlignment="1" applyProtection="1">
      <alignment horizontal="right" vertical="center"/>
      <protection locked="1"/>
    </xf>
    <xf numFmtId="205" fontId="0" fillId="0" borderId="0" xfId="0" applyNumberFormat="1" applyFont="1" applyFill="1" applyBorder="1" applyProtection="1">
      <protection locked="1"/>
    </xf>
    <xf numFmtId="201" fontId="0" fillId="0" borderId="0" xfId="0" applyNumberFormat="1" applyFont="1" applyFill="1" applyBorder="1" applyProtection="1">
      <protection locked="1"/>
    </xf>
    <xf numFmtId="0" fontId="22" fillId="16" borderId="0" xfId="0" applyNumberFormat="1" applyFont="1" applyFill="1" applyBorder="1" applyAlignment="1" applyProtection="1">
      <alignment vertical="center"/>
      <protection locked="1"/>
    </xf>
    <xf numFmtId="0" fontId="23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5" borderId="0" xfId="0" applyNumberFormat="1" applyFont="1" applyFill="1" applyBorder="1" applyAlignment="1" applyProtection="1">
      <alignment vertical="center"/>
      <protection locked="1"/>
    </xf>
    <xf numFmtId="0" fontId="24" fillId="17" borderId="0" xfId="0" applyNumberFormat="1" applyFont="1" applyFill="1" applyBorder="1" applyAlignment="1" applyProtection="1">
      <alignment vertical="center"/>
      <protection locked="1"/>
    </xf>
    <xf numFmtId="0" fontId="25" fillId="18" borderId="10" xfId="0" applyNumberFormat="1" applyFont="1" applyFill="1" applyBorder="1" applyAlignment="1" applyProtection="1">
      <alignment vertical="center"/>
      <protection locked="1"/>
    </xf>
    <xf numFmtId="0" fontId="25" fillId="18" borderId="12" xfId="0" applyNumberFormat="1" applyFont="1" applyFill="1" applyBorder="1" applyAlignment="1" applyProtection="1">
      <alignment vertical="center"/>
      <protection locked="1"/>
    </xf>
    <xf numFmtId="0" fontId="25" fillId="18" borderId="13" xfId="0" applyNumberFormat="1" applyFont="1" applyFill="1" applyBorder="1" applyAlignment="1" applyProtection="1">
      <alignment vertical="center"/>
      <protection locked="1"/>
    </xf>
    <xf numFmtId="205" fontId="26" fillId="18" borderId="0" xfId="0" applyNumberFormat="1" applyFont="1" applyFill="1" applyBorder="1" applyAlignment="1" applyProtection="1">
      <alignment horizontal="left" vertical="center"/>
      <protection locked="1"/>
    </xf>
    <xf numFmtId="205" fontId="28" fillId="18" borderId="0" xfId="0" applyNumberFormat="1" applyFont="1" applyFill="1" applyBorder="1" applyAlignment="1" applyProtection="1">
      <alignment horizontal="left" vertical="center"/>
      <protection locked="1"/>
    </xf>
    <xf numFmtId="201" fontId="28" fillId="18" borderId="0" xfId="0" applyNumberFormat="1" applyFont="1" applyFill="1" applyBorder="1" applyAlignment="1" applyProtection="1">
      <alignment horizontal="left" vertical="center"/>
      <protection locked="1"/>
    </xf>
    <xf numFmtId="205" fontId="29" fillId="18" borderId="0" xfId="0" applyNumberFormat="1" applyFont="1" applyFill="1" applyBorder="1" applyAlignment="1" applyProtection="1">
      <alignment horizontal="left" vertical="center"/>
      <protection locked="1"/>
    </xf>
    <xf numFmtId="0" fontId="27" fillId="18" borderId="0" xfId="0" applyNumberFormat="1" applyFont="1" applyFill="1" applyBorder="1" applyAlignment="1" applyProtection="1">
      <alignment vertical="center" wrapText="1"/>
      <protection locked="1"/>
    </xf>
    <xf numFmtId="0" fontId="27" fillId="18" borderId="11" xfId="0" applyNumberFormat="1" applyFont="1" applyFill="1" applyBorder="1" applyAlignment="1" applyProtection="1">
      <alignment vertical="center" wrapText="1"/>
      <protection locked="1"/>
    </xf>
    <xf numFmtId="0" fontId="30" fillId="15" borderId="0" xfId="0" applyNumberFormat="1" applyFont="1" applyFill="1" applyBorder="1" applyAlignment="1" applyProtection="1">
      <alignment vertical="center"/>
      <protection locked="1"/>
    </xf>
    <xf numFmtId="0" fontId="31" fillId="15" borderId="0" xfId="0" applyNumberFormat="1" applyFont="1" applyFill="1" applyBorder="1" applyAlignment="1" applyProtection="1">
      <alignment vertical="center"/>
      <protection locked="1"/>
    </xf>
    <xf numFmtId="0" fontId="27" fillId="15" borderId="0" xfId="0" applyNumberFormat="1" applyFont="1" applyFill="1" applyBorder="1" applyAlignment="1" applyProtection="1">
      <alignment vertical="center"/>
      <protection locked="1"/>
    </xf>
    <xf numFmtId="0" fontId="32" fillId="18" borderId="0" xfId="0" applyNumberFormat="1" applyFont="1" applyFill="1" applyBorder="1" applyAlignment="1" applyProtection="1">
      <alignment vertical="center"/>
      <protection locked="1"/>
    </xf>
    <xf numFmtId="0" fontId="33" fillId="18" borderId="0" xfId="0" applyNumberFormat="1" applyFont="1" applyFill="1" applyBorder="1" applyAlignment="1" applyProtection="1">
      <alignment vertical="center"/>
      <protection locked="1"/>
    </xf>
    <xf numFmtId="0" fontId="19" fillId="18" borderId="0" xfId="0" applyNumberFormat="1" applyFont="1" applyFill="1" applyBorder="1" applyAlignment="1" applyProtection="1">
      <alignment vertical="center" wrapText="1"/>
      <protection locked="1"/>
    </xf>
    <xf numFmtId="0" fontId="34" fillId="16" borderId="0" xfId="0" applyNumberFormat="1" applyFont="1" applyFill="1" applyBorder="1" applyAlignment="1" applyProtection="1">
      <alignment horizontal="left" vertical="center"/>
      <protection locked="1"/>
    </xf>
    <xf numFmtId="0" fontId="34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8" borderId="0" xfId="0" applyNumberFormat="1" applyFont="1" applyFill="1" applyBorder="1" applyAlignment="1" applyProtection="1">
      <alignment horizontal="left" vertical="center"/>
      <protection locked="1"/>
    </xf>
    <xf numFmtId="0" fontId="19" fillId="18" borderId="0" xfId="0" applyNumberFormat="1" applyFont="1" applyFill="1" applyBorder="1" applyAlignment="1" applyProtection="1">
      <alignment horizontal="right" vertical="center"/>
      <protection locked="1"/>
    </xf>
    <xf numFmtId="205" fontId="19" fillId="18" borderId="0" xfId="0" applyNumberFormat="1" applyFont="1" applyFill="1" applyBorder="1" applyAlignment="1" applyProtection="1">
      <alignment horizontal="right" vertical="center"/>
      <protection locked="1"/>
    </xf>
    <xf numFmtId="201" fontId="19" fillId="18" borderId="0" xfId="0" applyNumberFormat="1" applyFont="1" applyFill="1" applyBorder="1" applyAlignment="1" applyProtection="1">
      <alignment horizontal="right" vertical="center"/>
      <protection locked="1"/>
    </xf>
    <xf numFmtId="0" fontId="19" fillId="19" borderId="0" xfId="0" applyNumberFormat="1" applyFont="1" applyFill="1" applyBorder="1" applyAlignment="1" applyProtection="1">
      <alignment horizontal="left" vertical="center"/>
      <protection locked="1"/>
    </xf>
    <xf numFmtId="0" fontId="19" fillId="19" borderId="0" xfId="0" applyNumberFormat="1" applyFont="1" applyFill="1" applyBorder="1" applyAlignment="1" applyProtection="1">
      <alignment horizontal="right" vertical="center"/>
      <protection locked="1"/>
    </xf>
    <xf numFmtId="205" fontId="19" fillId="19" borderId="0" xfId="0" applyNumberFormat="1" applyFont="1" applyFill="1" applyBorder="1" applyAlignment="1" applyProtection="1">
      <alignment horizontal="right" vertical="center"/>
      <protection locked="1"/>
    </xf>
    <xf numFmtId="201" fontId="19" fillId="19" borderId="0" xfId="0" applyNumberFormat="1" applyFont="1" applyFill="1" applyBorder="1" applyAlignment="1" applyProtection="1">
      <alignment horizontal="right" vertical="center"/>
      <protection locked="1"/>
    </xf>
    <xf numFmtId="0" fontId="35" fillId="20" borderId="0" xfId="0" applyNumberFormat="1" applyFont="1" applyFill="1" applyBorder="1" applyAlignment="1" applyProtection="1">
      <alignment horizontal="left" vertical="center"/>
      <protection locked="1"/>
    </xf>
    <xf numFmtId="0" fontId="35" fillId="20" borderId="0" xfId="0" applyNumberFormat="1" applyFont="1" applyFill="1" applyBorder="1" applyAlignment="1" applyProtection="1">
      <alignment horizontal="right" vertical="center"/>
      <protection locked="1"/>
    </xf>
    <xf numFmtId="205" fontId="35" fillId="20" borderId="0" xfId="0" applyNumberFormat="1" applyFont="1" applyFill="1" applyBorder="1" applyAlignment="1" applyProtection="1">
      <alignment horizontal="right" vertical="center"/>
      <protection locked="1"/>
    </xf>
    <xf numFmtId="201" fontId="35" fillId="20" borderId="0" xfId="0" applyNumberFormat="1" applyFont="1" applyFill="1" applyBorder="1" applyAlignment="1" applyProtection="1">
      <alignment horizontal="right" vertical="center"/>
      <protection locked="1"/>
    </xf>
    <xf numFmtId="0" fontId="27" fillId="15" borderId="0" xfId="0" applyNumberFormat="1" applyFont="1" applyFill="1" applyBorder="1" applyAlignment="1" applyProtection="1">
      <alignment vertical="center" wrapText="1"/>
      <protection locked="1"/>
    </xf>
    <xf numFmtId="0" fontId="4" fillId="16" borderId="0" xfId="0" applyNumberFormat="1" applyFont="1" applyFill="1" applyBorder="1" applyAlignment="1" applyProtection="1">
      <alignment vertical="center"/>
      <protection locked="1"/>
    </xf>
    <xf numFmtId="0" fontId="4" fillId="16" borderId="0" xfId="0" applyNumberFormat="1" applyFont="1" applyFill="1" applyBorder="1" applyAlignment="1" applyProtection="1">
      <alignment horizontal="right" vertical="center"/>
      <protection locked="1"/>
    </xf>
    <xf numFmtId="0" fontId="36" fillId="16" borderId="0" xfId="0" applyNumberFormat="1" applyFont="1" applyFill="1" applyBorder="1" applyAlignment="1" applyProtection="1">
      <alignment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/>
      <protection locked="1"/>
    </xf>
    <xf numFmtId="0" fontId="8" fillId="0" borderId="9" xfId="0" applyNumberFormat="1" applyFont="1" applyFill="1" applyBorder="1" applyAlignment="1" applyProtection="1">
      <alignment vertical="center"/>
      <protection locked="1"/>
    </xf>
    <xf numFmtId="0" fontId="9" fillId="0" borderId="0" xfId="0" applyNumberFormat="1" applyFont="1" applyFill="1" applyBorder="1" applyAlignment="1" applyProtection="1">
      <alignment vertical="center" wrapText="1"/>
      <protection locked="1"/>
    </xf>
    <xf numFmtId="0" fontId="4" fillId="12" borderId="0" xfId="0" applyNumberFormat="1" applyFont="1" applyFill="1" applyBorder="1" applyAlignment="1" applyProtection="1">
      <alignment horizontal="center" vertical="center" wrapText="1"/>
      <protection locked="1"/>
    </xf>
    <xf numFmtId="204" fontId="6" fillId="13" borderId="0" xfId="0" applyNumberFormat="1" applyFont="1" applyFill="1" applyBorder="1" applyAlignment="1" applyProtection="1">
      <alignment vertical="center"/>
      <protection locked="0"/>
    </xf>
    <xf numFmtId="203" fontId="6" fillId="13" borderId="0" xfId="0" applyNumberFormat="1" applyFont="1" applyFill="1" applyBorder="1" applyAlignment="1" applyProtection="1">
      <alignment vertical="center"/>
      <protection locked="0"/>
    </xf>
    <xf numFmtId="0" fontId="6" fillId="13" borderId="0" xfId="0" applyNumberFormat="1" applyFont="1" applyFill="1" applyBorder="1" applyAlignment="1" applyProtection="1">
      <alignment vertical="center"/>
      <protection locked="0"/>
    </xf>
    <xf numFmtId="205" fontId="17" fillId="13" borderId="0" xfId="0" applyNumberFormat="1" applyFont="1" applyFill="1" applyBorder="1" applyAlignment="1" applyProtection="1">
      <alignment vertical="center"/>
      <protection locked="0"/>
    </xf>
    <xf numFmtId="206" fontId="17" fillId="13" borderId="0" xfId="0" applyNumberFormat="1" applyFont="1" applyFill="1" applyBorder="1" applyAlignment="1" applyProtection="1">
      <alignment vertical="center"/>
      <protection locked="0"/>
    </xf>
    <xf numFmtId="205" fontId="6" fillId="14" borderId="0" xfId="0" applyNumberFormat="1" applyFont="1" applyFill="1" applyBorder="1" applyAlignment="1" applyProtection="1">
      <alignment vertical="center"/>
      <protection locked="1"/>
    </xf>
    <xf numFmtId="201" fontId="6" fillId="14" borderId="0" xfId="0" applyNumberFormat="1" applyFont="1" applyFill="1" applyBorder="1" applyAlignment="1" applyProtection="1">
      <alignment vertical="center"/>
      <protection locked="1"/>
    </xf>
    <xf numFmtId="203" fontId="6" fillId="14" borderId="0" xfId="0" applyNumberFormat="1" applyFont="1" applyFill="1" applyBorder="1" applyAlignment="1" applyProtection="1">
      <alignment vertical="center"/>
      <protection locked="1"/>
    </xf>
    <xf numFmtId="0" fontId="18" fillId="12" borderId="0" xfId="0" applyNumberFormat="1" applyFont="1" applyFill="1" applyBorder="1" applyAlignment="1" applyProtection="1">
      <alignment vertical="center"/>
      <protection locked="1"/>
    </xf>
    <xf numFmtId="0" fontId="6" fillId="14" borderId="0" xfId="0" applyNumberFormat="1" applyFont="1" applyFill="1" applyBorder="1" applyAlignment="1" applyProtection="1">
      <alignment vertical="center"/>
      <protection locked="1"/>
    </xf>
    <xf numFmtId="0" fontId="8" fillId="0" borderId="1" xfId="0" applyNumberFormat="1" applyFont="1" applyFill="1" applyBorder="1" applyAlignment="1" applyProtection="1">
      <alignment vertical="center" wrapText="1"/>
      <protection locked="1"/>
    </xf>
    <xf numFmtId="0" fontId="6" fillId="0" borderId="1" xfId="0" applyNumberFormat="1" applyFont="1" applyFill="1" applyBorder="1" applyAlignment="1" applyProtection="1">
      <alignment vertical="center" wrapText="1"/>
      <protection locked="1"/>
    </xf>
    <xf numFmtId="0" fontId="10" fillId="6" borderId="0" xfId="0" applyNumberFormat="1" applyFont="1" applyFill="1" applyBorder="1" applyAlignment="1" applyProtection="1">
      <alignment vertical="center"/>
      <protection locked="1"/>
    </xf>
    <xf numFmtId="200" fontId="10" fillId="6" borderId="0" xfId="0" applyNumberFormat="1" applyFont="1" applyFill="1" applyBorder="1" applyAlignment="1" applyProtection="1">
      <alignment vertical="center"/>
      <protection locked="1"/>
    </xf>
    <xf numFmtId="0" fontId="10" fillId="7" borderId="0" xfId="0" applyNumberFormat="1" applyFont="1" applyFill="1" applyBorder="1" applyAlignment="1" applyProtection="1">
      <alignment vertical="center"/>
      <protection locked="1"/>
    </xf>
    <xf numFmtId="201" fontId="10" fillId="7" borderId="0" xfId="0" applyNumberFormat="1" applyFont="1" applyFill="1" applyBorder="1" applyAlignment="1" applyProtection="1">
      <alignment vertical="center"/>
      <protection locked="1"/>
    </xf>
    <xf numFmtId="200" fontId="11" fillId="6" borderId="0" xfId="0" applyNumberFormat="1" applyFont="1" applyFill="1" applyBorder="1" applyAlignment="1" applyProtection="1">
      <alignment vertical="center" wrapText="1"/>
      <protection locked="1"/>
    </xf>
    <xf numFmtId="201" fontId="11" fillId="7" borderId="0" xfId="0" applyNumberFormat="1" applyFont="1" applyFill="1" applyBorder="1" applyAlignment="1" applyProtection="1">
      <alignment vertical="center" wrapText="1"/>
      <protection locked="1"/>
    </xf>
    <xf numFmtId="0" fontId="12" fillId="0" borderId="0" xfId="0" applyNumberFormat="1" applyFont="1" applyFill="1" applyBorder="1" applyAlignment="1" applyProtection="1">
      <alignment vertical="center" wrapText="1"/>
      <protection locked="1"/>
    </xf>
    <xf numFmtId="0" fontId="4" fillId="8" borderId="2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3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4" xfId="0" applyNumberFormat="1" applyFont="1" applyFill="1" applyBorder="1" applyAlignment="1" applyProtection="1">
      <alignment horizontal="center" vertical="center" wrapText="1"/>
      <protection locked="1"/>
    </xf>
    <xf numFmtId="0" fontId="7" fillId="0" borderId="0" xfId="0" applyNumberFormat="1" applyFont="1" applyFill="1" applyBorder="1" applyAlignment="1" applyProtection="1">
      <alignment vertical="center" wrapText="1"/>
      <protection locked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 wrapText="1"/>
      <protection locked="1"/>
    </xf>
    <xf numFmtId="20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11" borderId="0" xfId="0" applyNumberFormat="1" applyFont="1" applyFill="1" applyBorder="1" applyAlignment="1" applyProtection="1">
      <alignment vertical="center" wrapText="1"/>
      <protection locked="1"/>
    </xf>
    <xf numFmtId="200" fontId="15" fillId="11" borderId="0" xfId="0" applyNumberFormat="1" applyFont="1" applyFill="1" applyBorder="1" applyAlignment="1" applyProtection="1">
      <alignment horizontal="right" vertical="center" wrapText="1"/>
      <protection locked="1"/>
    </xf>
    <xf numFmtId="201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201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0" borderId="6" xfId="0" applyNumberFormat="1" applyFont="1" applyFill="1" applyBorder="1" applyAlignment="1" applyProtection="1">
      <alignment vertical="center" wrapText="1"/>
      <protection locked="1"/>
    </xf>
    <xf numFmtId="203" fontId="16" fillId="9" borderId="7" xfId="0" applyNumberFormat="1" applyFont="1" applyFill="1" applyBorder="1" applyAlignment="1" applyProtection="1">
      <alignment vertical="center" wrapText="1"/>
      <protection locked="1"/>
    </xf>
    <xf numFmtId="203" fontId="16" fillId="9" borderId="8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wrapText="1"/>
      <protection locked="1"/>
    </xf>
    <xf numFmtId="0" fontId="12" fillId="0" borderId="0" xfId="0" applyNumberFormat="1" applyFont="1" applyFill="1" applyBorder="1" applyAlignment="1" applyProtection="1">
      <alignment wrapText="1"/>
      <protection locked="1"/>
    </xf>
    <xf numFmtId="0" fontId="7" fillId="13" borderId="0" xfId="0" applyNumberFormat="1" applyFont="1" applyFill="1" applyBorder="1" applyAlignment="1" applyProtection="1">
      <alignment vertical="center" wrapText="1"/>
      <protection locked="1"/>
    </xf>
    <xf numFmtId="0" fontId="7" fillId="14" borderId="0" xfId="0" applyNumberFormat="1" applyFont="1" applyFill="1" applyBorder="1" applyAlignment="1" applyProtection="1">
      <alignment vertical="center" wrapText="1"/>
      <protection locked="1"/>
    </xf>
    <xf numFmtId="0" fontId="6" fillId="14" borderId="0" xfId="0" applyNumberFormat="1" applyFont="1" applyFill="1" applyBorder="1" applyAlignment="1" applyProtection="1">
      <alignment vertical="center" wrapText="1"/>
      <protection locked="1"/>
    </xf>
    <xf numFmtId="205" fontId="6" fillId="0" borderId="0" xfId="0" applyNumberFormat="1" applyFont="1" applyFill="1" applyBorder="1" applyAlignment="1" applyProtection="1">
      <alignment vertical="center"/>
      <protection locked="1"/>
    </xf>
    <xf numFmtId="201" fontId="6" fillId="0" borderId="0" xfId="0" applyNumberFormat="1" applyFont="1" applyFill="1" applyBorder="1" applyAlignment="1" applyProtection="1">
      <alignment vertical="center"/>
      <protection locked="1"/>
    </xf>
    <xf numFmtId="0" fontId="19" fillId="16" borderId="0" xfId="0" applyNumberFormat="1" applyFont="1" applyFill="1" applyBorder="1" applyAlignment="1" applyProtection="1">
      <alignment vertical="center"/>
      <protection locked="1"/>
    </xf>
    <xf numFmtId="0" fontId="20" fillId="0" borderId="0" xfId="0" applyNumberFormat="1" applyFont="1" applyFill="1" applyBorder="1" applyProtection="1">
      <protection locked="1"/>
    </xf>
    <xf numFmtId="0" fontId="0" fillId="0" borderId="0" xfId="0" applyProtection="1">
      <protection locked="1"/>
    </xf>
    <xf numFmtId="0" fontId="21" fillId="16" borderId="0" xfId="0" applyNumberFormat="1" applyFont="1" applyFill="1" applyBorder="1" applyAlignment="1" applyProtection="1">
      <alignment vertical="center"/>
      <protection locked="1"/>
    </xf>
    <xf numFmtId="0" fontId="21" fillId="16" borderId="0" xfId="0" applyNumberFormat="1" applyFont="1" applyFill="1" applyBorder="1" applyAlignment="1" applyProtection="1">
      <alignment horizontal="right" vertical="center"/>
      <protection locked="1"/>
    </xf>
    <xf numFmtId="205" fontId="0" fillId="0" borderId="0" xfId="0" applyNumberFormat="1" applyFont="1" applyFill="1" applyBorder="1" applyProtection="1">
      <protection locked="1"/>
    </xf>
    <xf numFmtId="201" fontId="0" fillId="0" borderId="0" xfId="0" applyNumberFormat="1" applyFont="1" applyFill="1" applyBorder="1" applyProtection="1">
      <protection locked="1"/>
    </xf>
    <xf numFmtId="0" fontId="22" fillId="16" borderId="0" xfId="0" applyNumberFormat="1" applyFont="1" applyFill="1" applyBorder="1" applyAlignment="1" applyProtection="1">
      <alignment vertical="center"/>
      <protection locked="1"/>
    </xf>
    <xf numFmtId="0" fontId="23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5" borderId="0" xfId="0" applyNumberFormat="1" applyFont="1" applyFill="1" applyBorder="1" applyAlignment="1" applyProtection="1">
      <alignment vertical="center"/>
      <protection locked="1"/>
    </xf>
    <xf numFmtId="0" fontId="24" fillId="17" borderId="0" xfId="0" applyNumberFormat="1" applyFont="1" applyFill="1" applyBorder="1" applyAlignment="1" applyProtection="1">
      <alignment vertical="center"/>
      <protection locked="1"/>
    </xf>
    <xf numFmtId="0" fontId="25" fillId="18" borderId="10" xfId="0" applyNumberFormat="1" applyFont="1" applyFill="1" applyBorder="1" applyAlignment="1" applyProtection="1">
      <alignment vertical="center"/>
      <protection locked="1"/>
    </xf>
    <xf numFmtId="0" fontId="25" fillId="18" borderId="12" xfId="0" applyNumberFormat="1" applyFont="1" applyFill="1" applyBorder="1" applyAlignment="1" applyProtection="1">
      <alignment vertical="center"/>
      <protection locked="1"/>
    </xf>
    <xf numFmtId="0" fontId="25" fillId="18" borderId="13" xfId="0" applyNumberFormat="1" applyFont="1" applyFill="1" applyBorder="1" applyAlignment="1" applyProtection="1">
      <alignment vertical="center"/>
      <protection locked="1"/>
    </xf>
    <xf numFmtId="205" fontId="26" fillId="18" borderId="0" xfId="0" applyNumberFormat="1" applyFont="1" applyFill="1" applyBorder="1" applyAlignment="1" applyProtection="1">
      <alignment horizontal="left" vertical="center"/>
      <protection locked="1"/>
    </xf>
    <xf numFmtId="205" fontId="28" fillId="18" borderId="0" xfId="0" applyNumberFormat="1" applyFont="1" applyFill="1" applyBorder="1" applyAlignment="1" applyProtection="1">
      <alignment horizontal="left" vertical="center"/>
      <protection locked="1"/>
    </xf>
    <xf numFmtId="201" fontId="28" fillId="18" borderId="0" xfId="0" applyNumberFormat="1" applyFont="1" applyFill="1" applyBorder="1" applyAlignment="1" applyProtection="1">
      <alignment horizontal="left" vertical="center"/>
      <protection locked="1"/>
    </xf>
    <xf numFmtId="205" fontId="29" fillId="18" borderId="0" xfId="0" applyNumberFormat="1" applyFont="1" applyFill="1" applyBorder="1" applyAlignment="1" applyProtection="1">
      <alignment horizontal="left" vertical="center"/>
      <protection locked="1"/>
    </xf>
    <xf numFmtId="0" fontId="27" fillId="18" borderId="0" xfId="0" applyNumberFormat="1" applyFont="1" applyFill="1" applyBorder="1" applyAlignment="1" applyProtection="1">
      <alignment vertical="center" wrapText="1"/>
      <protection locked="1"/>
    </xf>
    <xf numFmtId="0" fontId="27" fillId="18" borderId="11" xfId="0" applyNumberFormat="1" applyFont="1" applyFill="1" applyBorder="1" applyAlignment="1" applyProtection="1">
      <alignment vertical="center" wrapText="1"/>
      <protection locked="1"/>
    </xf>
    <xf numFmtId="0" fontId="30" fillId="15" borderId="0" xfId="0" applyNumberFormat="1" applyFont="1" applyFill="1" applyBorder="1" applyAlignment="1" applyProtection="1">
      <alignment vertical="center"/>
      <protection locked="1"/>
    </xf>
    <xf numFmtId="0" fontId="31" fillId="15" borderId="0" xfId="0" applyNumberFormat="1" applyFont="1" applyFill="1" applyBorder="1" applyAlignment="1" applyProtection="1">
      <alignment vertical="center"/>
      <protection locked="1"/>
    </xf>
    <xf numFmtId="0" fontId="27" fillId="15" borderId="0" xfId="0" applyNumberFormat="1" applyFont="1" applyFill="1" applyBorder="1" applyAlignment="1" applyProtection="1">
      <alignment vertical="center"/>
      <protection locked="1"/>
    </xf>
    <xf numFmtId="0" fontId="32" fillId="18" borderId="0" xfId="0" applyNumberFormat="1" applyFont="1" applyFill="1" applyBorder="1" applyAlignment="1" applyProtection="1">
      <alignment vertical="center"/>
      <protection locked="1"/>
    </xf>
    <xf numFmtId="0" fontId="33" fillId="18" borderId="0" xfId="0" applyNumberFormat="1" applyFont="1" applyFill="1" applyBorder="1" applyAlignment="1" applyProtection="1">
      <alignment vertical="center"/>
      <protection locked="1"/>
    </xf>
    <xf numFmtId="0" fontId="19" fillId="18" borderId="0" xfId="0" applyNumberFormat="1" applyFont="1" applyFill="1" applyBorder="1" applyAlignment="1" applyProtection="1">
      <alignment vertical="center" wrapText="1"/>
      <protection locked="1"/>
    </xf>
    <xf numFmtId="0" fontId="34" fillId="16" borderId="0" xfId="0" applyNumberFormat="1" applyFont="1" applyFill="1" applyBorder="1" applyAlignment="1" applyProtection="1">
      <alignment horizontal="left" vertical="center"/>
      <protection locked="1"/>
    </xf>
    <xf numFmtId="0" fontId="34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8" borderId="0" xfId="0" applyNumberFormat="1" applyFont="1" applyFill="1" applyBorder="1" applyAlignment="1" applyProtection="1">
      <alignment horizontal="left" vertical="center"/>
      <protection locked="1"/>
    </xf>
    <xf numFmtId="0" fontId="19" fillId="18" borderId="0" xfId="0" applyNumberFormat="1" applyFont="1" applyFill="1" applyBorder="1" applyAlignment="1" applyProtection="1">
      <alignment horizontal="right" vertical="center"/>
      <protection locked="1"/>
    </xf>
    <xf numFmtId="205" fontId="19" fillId="18" borderId="0" xfId="0" applyNumberFormat="1" applyFont="1" applyFill="1" applyBorder="1" applyAlignment="1" applyProtection="1">
      <alignment horizontal="right" vertical="center"/>
      <protection locked="1"/>
    </xf>
    <xf numFmtId="201" fontId="19" fillId="18" borderId="0" xfId="0" applyNumberFormat="1" applyFont="1" applyFill="1" applyBorder="1" applyAlignment="1" applyProtection="1">
      <alignment horizontal="right" vertical="center"/>
      <protection locked="1"/>
    </xf>
    <xf numFmtId="0" fontId="19" fillId="19" borderId="0" xfId="0" applyNumberFormat="1" applyFont="1" applyFill="1" applyBorder="1" applyAlignment="1" applyProtection="1">
      <alignment horizontal="left" vertical="center"/>
      <protection locked="1"/>
    </xf>
    <xf numFmtId="0" fontId="19" fillId="19" borderId="0" xfId="0" applyNumberFormat="1" applyFont="1" applyFill="1" applyBorder="1" applyAlignment="1" applyProtection="1">
      <alignment horizontal="right" vertical="center"/>
      <protection locked="1"/>
    </xf>
    <xf numFmtId="205" fontId="19" fillId="19" borderId="0" xfId="0" applyNumberFormat="1" applyFont="1" applyFill="1" applyBorder="1" applyAlignment="1" applyProtection="1">
      <alignment horizontal="right" vertical="center"/>
      <protection locked="1"/>
    </xf>
    <xf numFmtId="201" fontId="19" fillId="19" borderId="0" xfId="0" applyNumberFormat="1" applyFont="1" applyFill="1" applyBorder="1" applyAlignment="1" applyProtection="1">
      <alignment horizontal="right" vertical="center"/>
      <protection locked="1"/>
    </xf>
    <xf numFmtId="0" fontId="35" fillId="20" borderId="0" xfId="0" applyNumberFormat="1" applyFont="1" applyFill="1" applyBorder="1" applyAlignment="1" applyProtection="1">
      <alignment horizontal="left" vertical="center"/>
      <protection locked="1"/>
    </xf>
    <xf numFmtId="0" fontId="35" fillId="20" borderId="0" xfId="0" applyNumberFormat="1" applyFont="1" applyFill="1" applyBorder="1" applyAlignment="1" applyProtection="1">
      <alignment horizontal="right" vertical="center"/>
      <protection locked="1"/>
    </xf>
    <xf numFmtId="205" fontId="35" fillId="20" borderId="0" xfId="0" applyNumberFormat="1" applyFont="1" applyFill="1" applyBorder="1" applyAlignment="1" applyProtection="1">
      <alignment horizontal="right" vertical="center"/>
      <protection locked="1"/>
    </xf>
    <xf numFmtId="201" fontId="35" fillId="20" borderId="0" xfId="0" applyNumberFormat="1" applyFont="1" applyFill="1" applyBorder="1" applyAlignment="1" applyProtection="1">
      <alignment horizontal="right" vertical="center"/>
      <protection locked="1"/>
    </xf>
    <xf numFmtId="0" fontId="27" fillId="15" borderId="0" xfId="0" applyNumberFormat="1" applyFont="1" applyFill="1" applyBorder="1" applyAlignment="1" applyProtection="1">
      <alignment vertical="center" wrapText="1"/>
      <protection locked="1"/>
    </xf>
    <xf numFmtId="0" fontId="4" fillId="16" borderId="0" xfId="0" applyNumberFormat="1" applyFont="1" applyFill="1" applyBorder="1" applyAlignment="1" applyProtection="1">
      <alignment vertical="center"/>
      <protection locked="1"/>
    </xf>
    <xf numFmtId="0" fontId="4" fillId="16" borderId="0" xfId="0" applyNumberFormat="1" applyFont="1" applyFill="1" applyBorder="1" applyAlignment="1" applyProtection="1">
      <alignment horizontal="right" vertical="center"/>
      <protection locked="1"/>
    </xf>
    <xf numFmtId="0" fontId="36" fillId="16" borderId="0" xfId="0" applyNumberFormat="1" applyFont="1" applyFill="1" applyBorder="1" applyAlignment="1" applyProtection="1">
      <alignment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/>
      <protection locked="1"/>
    </xf>
    <xf numFmtId="0" fontId="8" fillId="0" borderId="9" xfId="0" applyNumberFormat="1" applyFont="1" applyFill="1" applyBorder="1" applyAlignment="1" applyProtection="1">
      <alignment vertical="center"/>
      <protection locked="1"/>
    </xf>
    <xf numFmtId="0" fontId="9" fillId="0" borderId="0" xfId="0" applyNumberFormat="1" applyFont="1" applyFill="1" applyBorder="1" applyAlignment="1" applyProtection="1">
      <alignment vertical="center" wrapText="1"/>
      <protection locked="1"/>
    </xf>
    <xf numFmtId="0" fontId="4" fillId="12" borderId="0" xfId="0" applyNumberFormat="1" applyFont="1" applyFill="1" applyBorder="1" applyAlignment="1" applyProtection="1">
      <alignment horizontal="center" vertical="center" wrapText="1"/>
      <protection locked="1"/>
    </xf>
    <xf numFmtId="204" fontId="6" fillId="13" borderId="0" xfId="0" applyNumberFormat="1" applyFont="1" applyFill="1" applyBorder="1" applyAlignment="1" applyProtection="1">
      <alignment vertical="center"/>
      <protection locked="0"/>
    </xf>
    <xf numFmtId="203" fontId="6" fillId="13" borderId="0" xfId="0" applyNumberFormat="1" applyFont="1" applyFill="1" applyBorder="1" applyAlignment="1" applyProtection="1">
      <alignment vertical="center"/>
      <protection locked="0"/>
    </xf>
    <xf numFmtId="0" fontId="6" fillId="13" borderId="0" xfId="0" applyNumberFormat="1" applyFont="1" applyFill="1" applyBorder="1" applyAlignment="1" applyProtection="1">
      <alignment vertical="center"/>
      <protection locked="0"/>
    </xf>
    <xf numFmtId="205" fontId="17" fillId="13" borderId="0" xfId="0" applyNumberFormat="1" applyFont="1" applyFill="1" applyBorder="1" applyAlignment="1" applyProtection="1">
      <alignment vertical="center"/>
      <protection locked="0"/>
    </xf>
    <xf numFmtId="206" fontId="17" fillId="13" borderId="0" xfId="0" applyNumberFormat="1" applyFont="1" applyFill="1" applyBorder="1" applyAlignment="1" applyProtection="1">
      <alignment vertical="center"/>
      <protection locked="0"/>
    </xf>
    <xf numFmtId="205" fontId="6" fillId="14" borderId="0" xfId="0" applyNumberFormat="1" applyFont="1" applyFill="1" applyBorder="1" applyAlignment="1" applyProtection="1">
      <alignment vertical="center"/>
      <protection locked="1"/>
    </xf>
    <xf numFmtId="201" fontId="6" fillId="14" borderId="0" xfId="0" applyNumberFormat="1" applyFont="1" applyFill="1" applyBorder="1" applyAlignment="1" applyProtection="1">
      <alignment vertical="center"/>
      <protection locked="1"/>
    </xf>
    <xf numFmtId="203" fontId="6" fillId="14" borderId="0" xfId="0" applyNumberFormat="1" applyFont="1" applyFill="1" applyBorder="1" applyAlignment="1" applyProtection="1">
      <alignment vertical="center"/>
      <protection locked="1"/>
    </xf>
    <xf numFmtId="0" fontId="18" fillId="12" borderId="0" xfId="0" applyNumberFormat="1" applyFont="1" applyFill="1" applyBorder="1" applyAlignment="1" applyProtection="1">
      <alignment vertical="center"/>
      <protection locked="1"/>
    </xf>
    <xf numFmtId="0" fontId="6" fillId="14" borderId="0" xfId="0" applyNumberFormat="1" applyFont="1" applyFill="1" applyBorder="1" applyAlignment="1" applyProtection="1">
      <alignment vertical="center"/>
      <protection locked="1"/>
    </xf>
    <xf numFmtId="0" fontId="8" fillId="0" borderId="1" xfId="0" applyNumberFormat="1" applyFont="1" applyFill="1" applyBorder="1" applyAlignment="1" applyProtection="1">
      <alignment vertical="center" wrapText="1"/>
      <protection locked="1"/>
    </xf>
    <xf numFmtId="0" fontId="6" fillId="0" borderId="1" xfId="0" applyNumberFormat="1" applyFont="1" applyFill="1" applyBorder="1" applyAlignment="1" applyProtection="1">
      <alignment vertical="center" wrapText="1"/>
      <protection locked="1"/>
    </xf>
    <xf numFmtId="0" fontId="10" fillId="6" borderId="0" xfId="0" applyNumberFormat="1" applyFont="1" applyFill="1" applyBorder="1" applyAlignment="1" applyProtection="1">
      <alignment vertical="center"/>
      <protection locked="1"/>
    </xf>
    <xf numFmtId="200" fontId="10" fillId="6" borderId="0" xfId="0" applyNumberFormat="1" applyFont="1" applyFill="1" applyBorder="1" applyAlignment="1" applyProtection="1">
      <alignment vertical="center"/>
      <protection locked="1"/>
    </xf>
    <xf numFmtId="0" fontId="10" fillId="7" borderId="0" xfId="0" applyNumberFormat="1" applyFont="1" applyFill="1" applyBorder="1" applyAlignment="1" applyProtection="1">
      <alignment vertical="center"/>
      <protection locked="1"/>
    </xf>
    <xf numFmtId="201" fontId="10" fillId="7" borderId="0" xfId="0" applyNumberFormat="1" applyFont="1" applyFill="1" applyBorder="1" applyAlignment="1" applyProtection="1">
      <alignment vertical="center"/>
      <protection locked="1"/>
    </xf>
    <xf numFmtId="200" fontId="11" fillId="6" borderId="0" xfId="0" applyNumberFormat="1" applyFont="1" applyFill="1" applyBorder="1" applyAlignment="1" applyProtection="1">
      <alignment vertical="center" wrapText="1"/>
      <protection locked="1"/>
    </xf>
    <xf numFmtId="201" fontId="11" fillId="7" borderId="0" xfId="0" applyNumberFormat="1" applyFont="1" applyFill="1" applyBorder="1" applyAlignment="1" applyProtection="1">
      <alignment vertical="center" wrapText="1"/>
      <protection locked="1"/>
    </xf>
    <xf numFmtId="0" fontId="12" fillId="0" borderId="0" xfId="0" applyNumberFormat="1" applyFont="1" applyFill="1" applyBorder="1" applyAlignment="1" applyProtection="1">
      <alignment vertical="center" wrapText="1"/>
      <protection locked="1"/>
    </xf>
    <xf numFmtId="0" fontId="4" fillId="8" borderId="2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3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4" xfId="0" applyNumberFormat="1" applyFont="1" applyFill="1" applyBorder="1" applyAlignment="1" applyProtection="1">
      <alignment horizontal="center" vertical="center" wrapText="1"/>
      <protection locked="1"/>
    </xf>
    <xf numFmtId="0" fontId="7" fillId="0" borderId="0" xfId="0" applyNumberFormat="1" applyFont="1" applyFill="1" applyBorder="1" applyAlignment="1" applyProtection="1">
      <alignment vertical="center" wrapText="1"/>
      <protection locked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 wrapText="1"/>
      <protection locked="1"/>
    </xf>
    <xf numFmtId="20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11" borderId="0" xfId="0" applyNumberFormat="1" applyFont="1" applyFill="1" applyBorder="1" applyAlignment="1" applyProtection="1">
      <alignment vertical="center" wrapText="1"/>
      <protection locked="1"/>
    </xf>
    <xf numFmtId="200" fontId="15" fillId="11" borderId="0" xfId="0" applyNumberFormat="1" applyFont="1" applyFill="1" applyBorder="1" applyAlignment="1" applyProtection="1">
      <alignment horizontal="right" vertical="center" wrapText="1"/>
      <protection locked="1"/>
    </xf>
    <xf numFmtId="201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201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0" borderId="6" xfId="0" applyNumberFormat="1" applyFont="1" applyFill="1" applyBorder="1" applyAlignment="1" applyProtection="1">
      <alignment vertical="center" wrapText="1"/>
      <protection locked="1"/>
    </xf>
    <xf numFmtId="203" fontId="16" fillId="9" borderId="7" xfId="0" applyNumberFormat="1" applyFont="1" applyFill="1" applyBorder="1" applyAlignment="1" applyProtection="1">
      <alignment vertical="center" wrapText="1"/>
      <protection locked="1"/>
    </xf>
    <xf numFmtId="203" fontId="16" fillId="9" borderId="8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wrapText="1"/>
      <protection locked="1"/>
    </xf>
    <xf numFmtId="0" fontId="12" fillId="0" borderId="0" xfId="0" applyNumberFormat="1" applyFont="1" applyFill="1" applyBorder="1" applyAlignment="1" applyProtection="1">
      <alignment wrapText="1"/>
      <protection locked="1"/>
    </xf>
    <xf numFmtId="0" fontId="7" fillId="13" borderId="0" xfId="0" applyNumberFormat="1" applyFont="1" applyFill="1" applyBorder="1" applyAlignment="1" applyProtection="1">
      <alignment vertical="center" wrapText="1"/>
      <protection locked="1"/>
    </xf>
    <xf numFmtId="0" fontId="7" fillId="14" borderId="0" xfId="0" applyNumberFormat="1" applyFont="1" applyFill="1" applyBorder="1" applyAlignment="1" applyProtection="1">
      <alignment vertical="center" wrapText="1"/>
      <protection locked="1"/>
    </xf>
    <xf numFmtId="0" fontId="6" fillId="14" borderId="0" xfId="0" applyNumberFormat="1" applyFont="1" applyFill="1" applyBorder="1" applyAlignment="1" applyProtection="1">
      <alignment vertical="center" wrapText="1"/>
      <protection locked="1"/>
    </xf>
    <xf numFmtId="205" fontId="6" fillId="0" borderId="0" xfId="0" applyNumberFormat="1" applyFont="1" applyFill="1" applyBorder="1" applyAlignment="1" applyProtection="1">
      <alignment vertical="center"/>
      <protection locked="1"/>
    </xf>
    <xf numFmtId="201" fontId="6" fillId="0" borderId="0" xfId="0" applyNumberFormat="1" applyFont="1" applyFill="1" applyBorder="1" applyAlignment="1" applyProtection="1">
      <alignment vertical="center"/>
      <protection locked="1"/>
    </xf>
    <xf numFmtId="0" fontId="19" fillId="16" borderId="0" xfId="0" applyNumberFormat="1" applyFont="1" applyFill="1" applyBorder="1" applyAlignment="1" applyProtection="1">
      <alignment vertical="center"/>
      <protection locked="1"/>
    </xf>
    <xf numFmtId="0" fontId="20" fillId="0" borderId="0" xfId="0" applyNumberFormat="1" applyFont="1" applyFill="1" applyBorder="1" applyProtection="1">
      <protection locked="1"/>
    </xf>
    <xf numFmtId="0" fontId="0" fillId="0" borderId="0" xfId="0" applyProtection="1">
      <protection locked="1"/>
    </xf>
    <xf numFmtId="0" fontId="21" fillId="16" borderId="0" xfId="0" applyNumberFormat="1" applyFont="1" applyFill="1" applyBorder="1" applyAlignment="1" applyProtection="1">
      <alignment vertical="center"/>
      <protection locked="1"/>
    </xf>
    <xf numFmtId="0" fontId="21" fillId="16" borderId="0" xfId="0" applyNumberFormat="1" applyFont="1" applyFill="1" applyBorder="1" applyAlignment="1" applyProtection="1">
      <alignment horizontal="right" vertical="center"/>
      <protection locked="1"/>
    </xf>
    <xf numFmtId="205" fontId="0" fillId="0" borderId="0" xfId="0" applyNumberFormat="1" applyFont="1" applyFill="1" applyBorder="1" applyProtection="1">
      <protection locked="1"/>
    </xf>
    <xf numFmtId="201" fontId="0" fillId="0" borderId="0" xfId="0" applyNumberFormat="1" applyFont="1" applyFill="1" applyBorder="1" applyProtection="1">
      <protection locked="1"/>
    </xf>
    <xf numFmtId="0" fontId="22" fillId="16" borderId="0" xfId="0" applyNumberFormat="1" applyFont="1" applyFill="1" applyBorder="1" applyAlignment="1" applyProtection="1">
      <alignment vertical="center"/>
      <protection locked="1"/>
    </xf>
    <xf numFmtId="0" fontId="23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5" borderId="0" xfId="0" applyNumberFormat="1" applyFont="1" applyFill="1" applyBorder="1" applyAlignment="1" applyProtection="1">
      <alignment vertical="center"/>
      <protection locked="1"/>
    </xf>
    <xf numFmtId="0" fontId="24" fillId="17" borderId="0" xfId="0" applyNumberFormat="1" applyFont="1" applyFill="1" applyBorder="1" applyAlignment="1" applyProtection="1">
      <alignment vertical="center"/>
      <protection locked="1"/>
    </xf>
    <xf numFmtId="0" fontId="25" fillId="18" borderId="10" xfId="0" applyNumberFormat="1" applyFont="1" applyFill="1" applyBorder="1" applyAlignment="1" applyProtection="1">
      <alignment vertical="center"/>
      <protection locked="1"/>
    </xf>
    <xf numFmtId="0" fontId="25" fillId="18" borderId="12" xfId="0" applyNumberFormat="1" applyFont="1" applyFill="1" applyBorder="1" applyAlignment="1" applyProtection="1">
      <alignment vertical="center"/>
      <protection locked="1"/>
    </xf>
    <xf numFmtId="0" fontId="25" fillId="18" borderId="13" xfId="0" applyNumberFormat="1" applyFont="1" applyFill="1" applyBorder="1" applyAlignment="1" applyProtection="1">
      <alignment vertical="center"/>
      <protection locked="1"/>
    </xf>
    <xf numFmtId="205" fontId="26" fillId="18" borderId="0" xfId="0" applyNumberFormat="1" applyFont="1" applyFill="1" applyBorder="1" applyAlignment="1" applyProtection="1">
      <alignment horizontal="left" vertical="center"/>
      <protection locked="1"/>
    </xf>
    <xf numFmtId="205" fontId="28" fillId="18" borderId="0" xfId="0" applyNumberFormat="1" applyFont="1" applyFill="1" applyBorder="1" applyAlignment="1" applyProtection="1">
      <alignment horizontal="left" vertical="center"/>
      <protection locked="1"/>
    </xf>
    <xf numFmtId="201" fontId="28" fillId="18" borderId="0" xfId="0" applyNumberFormat="1" applyFont="1" applyFill="1" applyBorder="1" applyAlignment="1" applyProtection="1">
      <alignment horizontal="left" vertical="center"/>
      <protection locked="1"/>
    </xf>
    <xf numFmtId="205" fontId="29" fillId="18" borderId="0" xfId="0" applyNumberFormat="1" applyFont="1" applyFill="1" applyBorder="1" applyAlignment="1" applyProtection="1">
      <alignment horizontal="left" vertical="center"/>
      <protection locked="1"/>
    </xf>
    <xf numFmtId="0" fontId="27" fillId="18" borderId="0" xfId="0" applyNumberFormat="1" applyFont="1" applyFill="1" applyBorder="1" applyAlignment="1" applyProtection="1">
      <alignment vertical="center" wrapText="1"/>
      <protection locked="1"/>
    </xf>
    <xf numFmtId="0" fontId="27" fillId="18" borderId="11" xfId="0" applyNumberFormat="1" applyFont="1" applyFill="1" applyBorder="1" applyAlignment="1" applyProtection="1">
      <alignment vertical="center" wrapText="1"/>
      <protection locked="1"/>
    </xf>
    <xf numFmtId="0" fontId="30" fillId="15" borderId="0" xfId="0" applyNumberFormat="1" applyFont="1" applyFill="1" applyBorder="1" applyAlignment="1" applyProtection="1">
      <alignment vertical="center"/>
      <protection locked="1"/>
    </xf>
    <xf numFmtId="0" fontId="31" fillId="15" borderId="0" xfId="0" applyNumberFormat="1" applyFont="1" applyFill="1" applyBorder="1" applyAlignment="1" applyProtection="1">
      <alignment vertical="center"/>
      <protection locked="1"/>
    </xf>
    <xf numFmtId="0" fontId="27" fillId="15" borderId="0" xfId="0" applyNumberFormat="1" applyFont="1" applyFill="1" applyBorder="1" applyAlignment="1" applyProtection="1">
      <alignment vertical="center"/>
      <protection locked="1"/>
    </xf>
    <xf numFmtId="0" fontId="32" fillId="18" borderId="0" xfId="0" applyNumberFormat="1" applyFont="1" applyFill="1" applyBorder="1" applyAlignment="1" applyProtection="1">
      <alignment vertical="center"/>
      <protection locked="1"/>
    </xf>
    <xf numFmtId="0" fontId="33" fillId="18" borderId="0" xfId="0" applyNumberFormat="1" applyFont="1" applyFill="1" applyBorder="1" applyAlignment="1" applyProtection="1">
      <alignment vertical="center"/>
      <protection locked="1"/>
    </xf>
    <xf numFmtId="0" fontId="19" fillId="18" borderId="0" xfId="0" applyNumberFormat="1" applyFont="1" applyFill="1" applyBorder="1" applyAlignment="1" applyProtection="1">
      <alignment vertical="center" wrapText="1"/>
      <protection locked="1"/>
    </xf>
    <xf numFmtId="0" fontId="34" fillId="16" borderId="0" xfId="0" applyNumberFormat="1" applyFont="1" applyFill="1" applyBorder="1" applyAlignment="1" applyProtection="1">
      <alignment horizontal="left" vertical="center"/>
      <protection locked="1"/>
    </xf>
    <xf numFmtId="0" fontId="34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8" borderId="0" xfId="0" applyNumberFormat="1" applyFont="1" applyFill="1" applyBorder="1" applyAlignment="1" applyProtection="1">
      <alignment horizontal="left" vertical="center"/>
      <protection locked="1"/>
    </xf>
    <xf numFmtId="0" fontId="19" fillId="18" borderId="0" xfId="0" applyNumberFormat="1" applyFont="1" applyFill="1" applyBorder="1" applyAlignment="1" applyProtection="1">
      <alignment horizontal="right" vertical="center"/>
      <protection locked="1"/>
    </xf>
    <xf numFmtId="205" fontId="19" fillId="18" borderId="0" xfId="0" applyNumberFormat="1" applyFont="1" applyFill="1" applyBorder="1" applyAlignment="1" applyProtection="1">
      <alignment horizontal="right" vertical="center"/>
      <protection locked="1"/>
    </xf>
    <xf numFmtId="201" fontId="19" fillId="18" borderId="0" xfId="0" applyNumberFormat="1" applyFont="1" applyFill="1" applyBorder="1" applyAlignment="1" applyProtection="1">
      <alignment horizontal="right" vertical="center"/>
      <protection locked="1"/>
    </xf>
    <xf numFmtId="0" fontId="19" fillId="19" borderId="0" xfId="0" applyNumberFormat="1" applyFont="1" applyFill="1" applyBorder="1" applyAlignment="1" applyProtection="1">
      <alignment horizontal="left" vertical="center"/>
      <protection locked="1"/>
    </xf>
    <xf numFmtId="0" fontId="19" fillId="19" borderId="0" xfId="0" applyNumberFormat="1" applyFont="1" applyFill="1" applyBorder="1" applyAlignment="1" applyProtection="1">
      <alignment horizontal="right" vertical="center"/>
      <protection locked="1"/>
    </xf>
    <xf numFmtId="205" fontId="19" fillId="19" borderId="0" xfId="0" applyNumberFormat="1" applyFont="1" applyFill="1" applyBorder="1" applyAlignment="1" applyProtection="1">
      <alignment horizontal="right" vertical="center"/>
      <protection locked="1"/>
    </xf>
    <xf numFmtId="201" fontId="19" fillId="19" borderId="0" xfId="0" applyNumberFormat="1" applyFont="1" applyFill="1" applyBorder="1" applyAlignment="1" applyProtection="1">
      <alignment horizontal="right" vertical="center"/>
      <protection locked="1"/>
    </xf>
    <xf numFmtId="0" fontId="35" fillId="20" borderId="0" xfId="0" applyNumberFormat="1" applyFont="1" applyFill="1" applyBorder="1" applyAlignment="1" applyProtection="1">
      <alignment horizontal="left" vertical="center"/>
      <protection locked="1"/>
    </xf>
    <xf numFmtId="0" fontId="35" fillId="20" borderId="0" xfId="0" applyNumberFormat="1" applyFont="1" applyFill="1" applyBorder="1" applyAlignment="1" applyProtection="1">
      <alignment horizontal="right" vertical="center"/>
      <protection locked="1"/>
    </xf>
    <xf numFmtId="205" fontId="35" fillId="20" borderId="0" xfId="0" applyNumberFormat="1" applyFont="1" applyFill="1" applyBorder="1" applyAlignment="1" applyProtection="1">
      <alignment horizontal="right" vertical="center"/>
      <protection locked="1"/>
    </xf>
    <xf numFmtId="201" fontId="35" fillId="20" borderId="0" xfId="0" applyNumberFormat="1" applyFont="1" applyFill="1" applyBorder="1" applyAlignment="1" applyProtection="1">
      <alignment horizontal="right" vertical="center"/>
      <protection locked="1"/>
    </xf>
    <xf numFmtId="0" fontId="27" fillId="15" borderId="0" xfId="0" applyNumberFormat="1" applyFont="1" applyFill="1" applyBorder="1" applyAlignment="1" applyProtection="1">
      <alignment vertical="center" wrapText="1"/>
      <protection locked="1"/>
    </xf>
    <xf numFmtId="0" fontId="4" fillId="16" borderId="0" xfId="0" applyNumberFormat="1" applyFont="1" applyFill="1" applyBorder="1" applyAlignment="1" applyProtection="1">
      <alignment vertical="center"/>
      <protection locked="1"/>
    </xf>
    <xf numFmtId="0" fontId="4" fillId="16" borderId="0" xfId="0" applyNumberFormat="1" applyFont="1" applyFill="1" applyBorder="1" applyAlignment="1" applyProtection="1">
      <alignment horizontal="right" vertical="center"/>
      <protection locked="1"/>
    </xf>
    <xf numFmtId="0" fontId="36" fillId="16" borderId="0" xfId="0" applyNumberFormat="1" applyFont="1" applyFill="1" applyBorder="1" applyAlignment="1" applyProtection="1">
      <alignment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/>
      <protection locked="1"/>
    </xf>
    <xf numFmtId="0" fontId="8" fillId="0" borderId="9" xfId="0" applyNumberFormat="1" applyFont="1" applyFill="1" applyBorder="1" applyAlignment="1" applyProtection="1">
      <alignment vertical="center"/>
      <protection locked="1"/>
    </xf>
    <xf numFmtId="0" fontId="9" fillId="0" borderId="0" xfId="0" applyNumberFormat="1" applyFont="1" applyFill="1" applyBorder="1" applyAlignment="1" applyProtection="1">
      <alignment vertical="center" wrapText="1"/>
      <protection locked="1"/>
    </xf>
    <xf numFmtId="0" fontId="4" fillId="12" borderId="0" xfId="0" applyNumberFormat="1" applyFont="1" applyFill="1" applyBorder="1" applyAlignment="1" applyProtection="1">
      <alignment horizontal="center" vertical="center" wrapText="1"/>
      <protection locked="1"/>
    </xf>
    <xf numFmtId="204" fontId="6" fillId="13" borderId="0" xfId="0" applyNumberFormat="1" applyFont="1" applyFill="1" applyBorder="1" applyAlignment="1" applyProtection="1">
      <alignment vertical="center"/>
      <protection locked="0"/>
    </xf>
    <xf numFmtId="203" fontId="6" fillId="13" borderId="0" xfId="0" applyNumberFormat="1" applyFont="1" applyFill="1" applyBorder="1" applyAlignment="1" applyProtection="1">
      <alignment vertical="center"/>
      <protection locked="0"/>
    </xf>
    <xf numFmtId="0" fontId="6" fillId="13" borderId="0" xfId="0" applyNumberFormat="1" applyFont="1" applyFill="1" applyBorder="1" applyAlignment="1" applyProtection="1">
      <alignment vertical="center"/>
      <protection locked="0"/>
    </xf>
    <xf numFmtId="205" fontId="17" fillId="13" borderId="0" xfId="0" applyNumberFormat="1" applyFont="1" applyFill="1" applyBorder="1" applyAlignment="1" applyProtection="1">
      <alignment vertical="center"/>
      <protection locked="0"/>
    </xf>
    <xf numFmtId="206" fontId="17" fillId="13" borderId="0" xfId="0" applyNumberFormat="1" applyFont="1" applyFill="1" applyBorder="1" applyAlignment="1" applyProtection="1">
      <alignment vertical="center"/>
      <protection locked="0"/>
    </xf>
    <xf numFmtId="205" fontId="6" fillId="14" borderId="0" xfId="0" applyNumberFormat="1" applyFont="1" applyFill="1" applyBorder="1" applyAlignment="1" applyProtection="1">
      <alignment vertical="center"/>
      <protection locked="1"/>
    </xf>
    <xf numFmtId="201" fontId="6" fillId="14" borderId="0" xfId="0" applyNumberFormat="1" applyFont="1" applyFill="1" applyBorder="1" applyAlignment="1" applyProtection="1">
      <alignment vertical="center"/>
      <protection locked="1"/>
    </xf>
    <xf numFmtId="203" fontId="6" fillId="14" borderId="0" xfId="0" applyNumberFormat="1" applyFont="1" applyFill="1" applyBorder="1" applyAlignment="1" applyProtection="1">
      <alignment vertical="center"/>
      <protection locked="1"/>
    </xf>
    <xf numFmtId="0" fontId="18" fillId="12" borderId="0" xfId="0" applyNumberFormat="1" applyFont="1" applyFill="1" applyBorder="1" applyAlignment="1" applyProtection="1">
      <alignment vertical="center"/>
      <protection locked="1"/>
    </xf>
    <xf numFmtId="0" fontId="6" fillId="14" borderId="0" xfId="0" applyNumberFormat="1" applyFont="1" applyFill="1" applyBorder="1" applyAlignment="1" applyProtection="1">
      <alignment vertical="center"/>
      <protection locked="1"/>
    </xf>
    <xf numFmtId="0" fontId="8" fillId="0" borderId="1" xfId="0" applyNumberFormat="1" applyFont="1" applyFill="1" applyBorder="1" applyAlignment="1" applyProtection="1">
      <alignment vertical="center" wrapText="1"/>
      <protection locked="1"/>
    </xf>
    <xf numFmtId="0" fontId="6" fillId="0" borderId="1" xfId="0" applyNumberFormat="1" applyFont="1" applyFill="1" applyBorder="1" applyAlignment="1" applyProtection="1">
      <alignment vertical="center" wrapText="1"/>
      <protection locked="1"/>
    </xf>
    <xf numFmtId="0" fontId="10" fillId="6" borderId="0" xfId="0" applyNumberFormat="1" applyFont="1" applyFill="1" applyBorder="1" applyAlignment="1" applyProtection="1">
      <alignment vertical="center"/>
      <protection locked="1"/>
    </xf>
    <xf numFmtId="200" fontId="10" fillId="6" borderId="0" xfId="0" applyNumberFormat="1" applyFont="1" applyFill="1" applyBorder="1" applyAlignment="1" applyProtection="1">
      <alignment vertical="center"/>
      <protection locked="1"/>
    </xf>
    <xf numFmtId="0" fontId="10" fillId="7" borderId="0" xfId="0" applyNumberFormat="1" applyFont="1" applyFill="1" applyBorder="1" applyAlignment="1" applyProtection="1">
      <alignment vertical="center"/>
      <protection locked="1"/>
    </xf>
    <xf numFmtId="201" fontId="10" fillId="7" borderId="0" xfId="0" applyNumberFormat="1" applyFont="1" applyFill="1" applyBorder="1" applyAlignment="1" applyProtection="1">
      <alignment vertical="center"/>
      <protection locked="1"/>
    </xf>
    <xf numFmtId="200" fontId="11" fillId="6" borderId="0" xfId="0" applyNumberFormat="1" applyFont="1" applyFill="1" applyBorder="1" applyAlignment="1" applyProtection="1">
      <alignment vertical="center" wrapText="1"/>
      <protection locked="1"/>
    </xf>
    <xf numFmtId="201" fontId="11" fillId="7" borderId="0" xfId="0" applyNumberFormat="1" applyFont="1" applyFill="1" applyBorder="1" applyAlignment="1" applyProtection="1">
      <alignment vertical="center" wrapText="1"/>
      <protection locked="1"/>
    </xf>
    <xf numFmtId="0" fontId="12" fillId="0" borderId="0" xfId="0" applyNumberFormat="1" applyFont="1" applyFill="1" applyBorder="1" applyAlignment="1" applyProtection="1">
      <alignment vertical="center" wrapText="1"/>
      <protection locked="1"/>
    </xf>
    <xf numFmtId="0" fontId="4" fillId="8" borderId="2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3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4" xfId="0" applyNumberFormat="1" applyFont="1" applyFill="1" applyBorder="1" applyAlignment="1" applyProtection="1">
      <alignment horizontal="center" vertical="center" wrapText="1"/>
      <protection locked="1"/>
    </xf>
    <xf numFmtId="0" fontId="7" fillId="0" borderId="0" xfId="0" applyNumberFormat="1" applyFont="1" applyFill="1" applyBorder="1" applyAlignment="1" applyProtection="1">
      <alignment vertical="center" wrapText="1"/>
      <protection locked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 wrapText="1"/>
      <protection locked="1"/>
    </xf>
    <xf numFmtId="20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11" borderId="0" xfId="0" applyNumberFormat="1" applyFont="1" applyFill="1" applyBorder="1" applyAlignment="1" applyProtection="1">
      <alignment vertical="center" wrapText="1"/>
      <protection locked="1"/>
    </xf>
    <xf numFmtId="200" fontId="15" fillId="11" borderId="0" xfId="0" applyNumberFormat="1" applyFont="1" applyFill="1" applyBorder="1" applyAlignment="1" applyProtection="1">
      <alignment horizontal="right" vertical="center" wrapText="1"/>
      <protection locked="1"/>
    </xf>
    <xf numFmtId="201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201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0" borderId="6" xfId="0" applyNumberFormat="1" applyFont="1" applyFill="1" applyBorder="1" applyAlignment="1" applyProtection="1">
      <alignment vertical="center" wrapText="1"/>
      <protection locked="1"/>
    </xf>
    <xf numFmtId="203" fontId="16" fillId="9" borderId="7" xfId="0" applyNumberFormat="1" applyFont="1" applyFill="1" applyBorder="1" applyAlignment="1" applyProtection="1">
      <alignment vertical="center" wrapText="1"/>
      <protection locked="1"/>
    </xf>
    <xf numFmtId="203" fontId="16" fillId="9" borderId="8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wrapText="1"/>
      <protection locked="1"/>
    </xf>
    <xf numFmtId="0" fontId="12" fillId="0" borderId="0" xfId="0" applyNumberFormat="1" applyFont="1" applyFill="1" applyBorder="1" applyAlignment="1" applyProtection="1">
      <alignment wrapText="1"/>
      <protection locked="1"/>
    </xf>
    <xf numFmtId="0" fontId="7" fillId="13" borderId="0" xfId="0" applyNumberFormat="1" applyFont="1" applyFill="1" applyBorder="1" applyAlignment="1" applyProtection="1">
      <alignment vertical="center" wrapText="1"/>
      <protection locked="1"/>
    </xf>
    <xf numFmtId="0" fontId="7" fillId="14" borderId="0" xfId="0" applyNumberFormat="1" applyFont="1" applyFill="1" applyBorder="1" applyAlignment="1" applyProtection="1">
      <alignment vertical="center" wrapText="1"/>
      <protection locked="1"/>
    </xf>
    <xf numFmtId="0" fontId="6" fillId="14" borderId="0" xfId="0" applyNumberFormat="1" applyFont="1" applyFill="1" applyBorder="1" applyAlignment="1" applyProtection="1">
      <alignment vertical="center" wrapText="1"/>
      <protection locked="1"/>
    </xf>
    <xf numFmtId="205" fontId="6" fillId="0" borderId="0" xfId="0" applyNumberFormat="1" applyFont="1" applyFill="1" applyBorder="1" applyAlignment="1" applyProtection="1">
      <alignment vertical="center"/>
      <protection locked="1"/>
    </xf>
    <xf numFmtId="201" fontId="6" fillId="0" borderId="0" xfId="0" applyNumberFormat="1" applyFont="1" applyFill="1" applyBorder="1" applyAlignment="1" applyProtection="1">
      <alignment vertical="center"/>
      <protection locked="1"/>
    </xf>
    <xf numFmtId="0" fontId="19" fillId="16" borderId="0" xfId="0" applyNumberFormat="1" applyFont="1" applyFill="1" applyBorder="1" applyAlignment="1" applyProtection="1">
      <alignment vertical="center"/>
      <protection locked="1"/>
    </xf>
    <xf numFmtId="0" fontId="20" fillId="0" borderId="0" xfId="0" applyNumberFormat="1" applyFont="1" applyFill="1" applyBorder="1" applyProtection="1">
      <protection locked="1"/>
    </xf>
    <xf numFmtId="0" fontId="0" fillId="0" borderId="0" xfId="0" applyProtection="1">
      <protection locked="1"/>
    </xf>
    <xf numFmtId="0" fontId="21" fillId="16" borderId="0" xfId="0" applyNumberFormat="1" applyFont="1" applyFill="1" applyBorder="1" applyAlignment="1" applyProtection="1">
      <alignment vertical="center"/>
      <protection locked="1"/>
    </xf>
    <xf numFmtId="0" fontId="21" fillId="16" borderId="0" xfId="0" applyNumberFormat="1" applyFont="1" applyFill="1" applyBorder="1" applyAlignment="1" applyProtection="1">
      <alignment horizontal="right" vertical="center"/>
      <protection locked="1"/>
    </xf>
    <xf numFmtId="205" fontId="0" fillId="0" borderId="0" xfId="0" applyNumberFormat="1" applyFont="1" applyFill="1" applyBorder="1" applyProtection="1">
      <protection locked="1"/>
    </xf>
    <xf numFmtId="201" fontId="0" fillId="0" borderId="0" xfId="0" applyNumberFormat="1" applyFont="1" applyFill="1" applyBorder="1" applyProtection="1">
      <protection locked="1"/>
    </xf>
    <xf numFmtId="0" fontId="22" fillId="16" borderId="0" xfId="0" applyNumberFormat="1" applyFont="1" applyFill="1" applyBorder="1" applyAlignment="1" applyProtection="1">
      <alignment vertical="center"/>
      <protection locked="1"/>
    </xf>
    <xf numFmtId="0" fontId="23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5" borderId="0" xfId="0" applyNumberFormat="1" applyFont="1" applyFill="1" applyBorder="1" applyAlignment="1" applyProtection="1">
      <alignment vertical="center"/>
      <protection locked="1"/>
    </xf>
    <xf numFmtId="0" fontId="24" fillId="17" borderId="0" xfId="0" applyNumberFormat="1" applyFont="1" applyFill="1" applyBorder="1" applyAlignment="1" applyProtection="1">
      <alignment vertical="center"/>
      <protection locked="1"/>
    </xf>
    <xf numFmtId="0" fontId="25" fillId="18" borderId="10" xfId="0" applyNumberFormat="1" applyFont="1" applyFill="1" applyBorder="1" applyAlignment="1" applyProtection="1">
      <alignment vertical="center"/>
      <protection locked="1"/>
    </xf>
    <xf numFmtId="0" fontId="25" fillId="18" borderId="12" xfId="0" applyNumberFormat="1" applyFont="1" applyFill="1" applyBorder="1" applyAlignment="1" applyProtection="1">
      <alignment vertical="center"/>
      <protection locked="1"/>
    </xf>
    <xf numFmtId="0" fontId="25" fillId="18" borderId="13" xfId="0" applyNumberFormat="1" applyFont="1" applyFill="1" applyBorder="1" applyAlignment="1" applyProtection="1">
      <alignment vertical="center"/>
      <protection locked="1"/>
    </xf>
    <xf numFmtId="205" fontId="26" fillId="18" borderId="0" xfId="0" applyNumberFormat="1" applyFont="1" applyFill="1" applyBorder="1" applyAlignment="1" applyProtection="1">
      <alignment horizontal="left" vertical="center"/>
      <protection locked="1"/>
    </xf>
    <xf numFmtId="205" fontId="28" fillId="18" borderId="0" xfId="0" applyNumberFormat="1" applyFont="1" applyFill="1" applyBorder="1" applyAlignment="1" applyProtection="1">
      <alignment horizontal="left" vertical="center"/>
      <protection locked="1"/>
    </xf>
    <xf numFmtId="201" fontId="28" fillId="18" borderId="0" xfId="0" applyNumberFormat="1" applyFont="1" applyFill="1" applyBorder="1" applyAlignment="1" applyProtection="1">
      <alignment horizontal="left" vertical="center"/>
      <protection locked="1"/>
    </xf>
    <xf numFmtId="205" fontId="29" fillId="18" borderId="0" xfId="0" applyNumberFormat="1" applyFont="1" applyFill="1" applyBorder="1" applyAlignment="1" applyProtection="1">
      <alignment horizontal="left" vertical="center"/>
      <protection locked="1"/>
    </xf>
    <xf numFmtId="0" fontId="27" fillId="18" borderId="0" xfId="0" applyNumberFormat="1" applyFont="1" applyFill="1" applyBorder="1" applyAlignment="1" applyProtection="1">
      <alignment vertical="center" wrapText="1"/>
      <protection locked="1"/>
    </xf>
    <xf numFmtId="0" fontId="27" fillId="18" borderId="11" xfId="0" applyNumberFormat="1" applyFont="1" applyFill="1" applyBorder="1" applyAlignment="1" applyProtection="1">
      <alignment vertical="center" wrapText="1"/>
      <protection locked="1"/>
    </xf>
    <xf numFmtId="0" fontId="30" fillId="15" borderId="0" xfId="0" applyNumberFormat="1" applyFont="1" applyFill="1" applyBorder="1" applyAlignment="1" applyProtection="1">
      <alignment vertical="center"/>
      <protection locked="1"/>
    </xf>
    <xf numFmtId="0" fontId="31" fillId="15" borderId="0" xfId="0" applyNumberFormat="1" applyFont="1" applyFill="1" applyBorder="1" applyAlignment="1" applyProtection="1">
      <alignment vertical="center"/>
      <protection locked="1"/>
    </xf>
    <xf numFmtId="0" fontId="27" fillId="15" borderId="0" xfId="0" applyNumberFormat="1" applyFont="1" applyFill="1" applyBorder="1" applyAlignment="1" applyProtection="1">
      <alignment vertical="center"/>
      <protection locked="1"/>
    </xf>
    <xf numFmtId="0" fontId="32" fillId="18" borderId="0" xfId="0" applyNumberFormat="1" applyFont="1" applyFill="1" applyBorder="1" applyAlignment="1" applyProtection="1">
      <alignment vertical="center"/>
      <protection locked="1"/>
    </xf>
    <xf numFmtId="0" fontId="33" fillId="18" borderId="0" xfId="0" applyNumberFormat="1" applyFont="1" applyFill="1" applyBorder="1" applyAlignment="1" applyProtection="1">
      <alignment vertical="center"/>
      <protection locked="1"/>
    </xf>
    <xf numFmtId="0" fontId="19" fillId="18" borderId="0" xfId="0" applyNumberFormat="1" applyFont="1" applyFill="1" applyBorder="1" applyAlignment="1" applyProtection="1">
      <alignment vertical="center" wrapText="1"/>
      <protection locked="1"/>
    </xf>
    <xf numFmtId="0" fontId="34" fillId="16" borderId="0" xfId="0" applyNumberFormat="1" applyFont="1" applyFill="1" applyBorder="1" applyAlignment="1" applyProtection="1">
      <alignment horizontal="left" vertical="center"/>
      <protection locked="1"/>
    </xf>
    <xf numFmtId="0" fontId="34" fillId="16" borderId="0" xfId="0" applyNumberFormat="1" applyFont="1" applyFill="1" applyBorder="1" applyAlignment="1" applyProtection="1">
      <alignment horizontal="right" vertical="center"/>
      <protection locked="1"/>
    </xf>
    <xf numFmtId="0" fontId="19" fillId="18" borderId="0" xfId="0" applyNumberFormat="1" applyFont="1" applyFill="1" applyBorder="1" applyAlignment="1" applyProtection="1">
      <alignment horizontal="left" vertical="center"/>
      <protection locked="1"/>
    </xf>
    <xf numFmtId="0" fontId="19" fillId="18" borderId="0" xfId="0" applyNumberFormat="1" applyFont="1" applyFill="1" applyBorder="1" applyAlignment="1" applyProtection="1">
      <alignment horizontal="right" vertical="center"/>
      <protection locked="1"/>
    </xf>
    <xf numFmtId="205" fontId="19" fillId="18" borderId="0" xfId="0" applyNumberFormat="1" applyFont="1" applyFill="1" applyBorder="1" applyAlignment="1" applyProtection="1">
      <alignment horizontal="right" vertical="center"/>
      <protection locked="1"/>
    </xf>
    <xf numFmtId="201" fontId="19" fillId="18" borderId="0" xfId="0" applyNumberFormat="1" applyFont="1" applyFill="1" applyBorder="1" applyAlignment="1" applyProtection="1">
      <alignment horizontal="right" vertical="center"/>
      <protection locked="1"/>
    </xf>
    <xf numFmtId="0" fontId="19" fillId="19" borderId="0" xfId="0" applyNumberFormat="1" applyFont="1" applyFill="1" applyBorder="1" applyAlignment="1" applyProtection="1">
      <alignment horizontal="left" vertical="center"/>
      <protection locked="1"/>
    </xf>
    <xf numFmtId="0" fontId="19" fillId="19" borderId="0" xfId="0" applyNumberFormat="1" applyFont="1" applyFill="1" applyBorder="1" applyAlignment="1" applyProtection="1">
      <alignment horizontal="right" vertical="center"/>
      <protection locked="1"/>
    </xf>
    <xf numFmtId="205" fontId="19" fillId="19" borderId="0" xfId="0" applyNumberFormat="1" applyFont="1" applyFill="1" applyBorder="1" applyAlignment="1" applyProtection="1">
      <alignment horizontal="right" vertical="center"/>
      <protection locked="1"/>
    </xf>
    <xf numFmtId="201" fontId="19" fillId="19" borderId="0" xfId="0" applyNumberFormat="1" applyFont="1" applyFill="1" applyBorder="1" applyAlignment="1" applyProtection="1">
      <alignment horizontal="right" vertical="center"/>
      <protection locked="1"/>
    </xf>
    <xf numFmtId="0" fontId="35" fillId="20" borderId="0" xfId="0" applyNumberFormat="1" applyFont="1" applyFill="1" applyBorder="1" applyAlignment="1" applyProtection="1">
      <alignment horizontal="left" vertical="center"/>
      <protection locked="1"/>
    </xf>
    <xf numFmtId="0" fontId="35" fillId="20" borderId="0" xfId="0" applyNumberFormat="1" applyFont="1" applyFill="1" applyBorder="1" applyAlignment="1" applyProtection="1">
      <alignment horizontal="right" vertical="center"/>
      <protection locked="1"/>
    </xf>
    <xf numFmtId="205" fontId="35" fillId="20" borderId="0" xfId="0" applyNumberFormat="1" applyFont="1" applyFill="1" applyBorder="1" applyAlignment="1" applyProtection="1">
      <alignment horizontal="right" vertical="center"/>
      <protection locked="1"/>
    </xf>
    <xf numFmtId="201" fontId="35" fillId="20" borderId="0" xfId="0" applyNumberFormat="1" applyFont="1" applyFill="1" applyBorder="1" applyAlignment="1" applyProtection="1">
      <alignment horizontal="right" vertical="center"/>
      <protection locked="1"/>
    </xf>
    <xf numFmtId="0" fontId="27" fillId="15" borderId="0" xfId="0" applyNumberFormat="1" applyFont="1" applyFill="1" applyBorder="1" applyAlignment="1" applyProtection="1">
      <alignment vertical="center" wrapText="1"/>
      <protection locked="1"/>
    </xf>
    <xf numFmtId="0" fontId="4" fillId="16" borderId="0" xfId="0" applyNumberFormat="1" applyFont="1" applyFill="1" applyBorder="1" applyAlignment="1" applyProtection="1">
      <alignment vertical="center"/>
      <protection locked="1"/>
    </xf>
    <xf numFmtId="0" fontId="4" fillId="16" borderId="0" xfId="0" applyNumberFormat="1" applyFont="1" applyFill="1" applyBorder="1" applyAlignment="1" applyProtection="1">
      <alignment horizontal="right" vertical="center"/>
      <protection locked="1"/>
    </xf>
    <xf numFmtId="0" fontId="36" fillId="16" borderId="0" xfId="0" applyNumberFormat="1" applyFont="1" applyFill="1" applyBorder="1" applyAlignment="1" applyProtection="1">
      <alignment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/>
      <protection locked="1"/>
    </xf>
    <xf numFmtId="0" fontId="8" fillId="0" borderId="9" xfId="0" applyNumberFormat="1" applyFont="1" applyFill="1" applyBorder="1" applyAlignment="1" applyProtection="1">
      <alignment vertical="center"/>
      <protection locked="1"/>
    </xf>
    <xf numFmtId="0" fontId="9" fillId="0" borderId="0" xfId="0" applyNumberFormat="1" applyFont="1" applyFill="1" applyBorder="1" applyAlignment="1" applyProtection="1">
      <alignment vertical="center" wrapText="1"/>
      <protection locked="1"/>
    </xf>
    <xf numFmtId="0" fontId="4" fillId="12" borderId="0" xfId="0" applyNumberFormat="1" applyFont="1" applyFill="1" applyBorder="1" applyAlignment="1" applyProtection="1">
      <alignment horizontal="center" vertical="center" wrapText="1"/>
      <protection locked="1"/>
    </xf>
    <xf numFmtId="204" fontId="6" fillId="13" borderId="0" xfId="0" applyNumberFormat="1" applyFont="1" applyFill="1" applyBorder="1" applyAlignment="1" applyProtection="1">
      <alignment vertical="center"/>
      <protection locked="0"/>
    </xf>
    <xf numFmtId="203" fontId="6" fillId="13" borderId="0" xfId="0" applyNumberFormat="1" applyFont="1" applyFill="1" applyBorder="1" applyAlignment="1" applyProtection="1">
      <alignment vertical="center"/>
      <protection locked="0"/>
    </xf>
    <xf numFmtId="0" fontId="6" fillId="13" borderId="0" xfId="0" applyNumberFormat="1" applyFont="1" applyFill="1" applyBorder="1" applyAlignment="1" applyProtection="1">
      <alignment vertical="center"/>
      <protection locked="0"/>
    </xf>
    <xf numFmtId="205" fontId="17" fillId="13" borderId="0" xfId="0" applyNumberFormat="1" applyFont="1" applyFill="1" applyBorder="1" applyAlignment="1" applyProtection="1">
      <alignment vertical="center"/>
      <protection locked="0"/>
    </xf>
    <xf numFmtId="206" fontId="17" fillId="13" borderId="0" xfId="0" applyNumberFormat="1" applyFont="1" applyFill="1" applyBorder="1" applyAlignment="1" applyProtection="1">
      <alignment vertical="center"/>
      <protection locked="0"/>
    </xf>
    <xf numFmtId="205" fontId="6" fillId="14" borderId="0" xfId="0" applyNumberFormat="1" applyFont="1" applyFill="1" applyBorder="1" applyAlignment="1" applyProtection="1">
      <alignment vertical="center"/>
      <protection locked="1"/>
    </xf>
    <xf numFmtId="201" fontId="6" fillId="14" borderId="0" xfId="0" applyNumberFormat="1" applyFont="1" applyFill="1" applyBorder="1" applyAlignment="1" applyProtection="1">
      <alignment vertical="center"/>
      <protection locked="1"/>
    </xf>
    <xf numFmtId="203" fontId="6" fillId="14" borderId="0" xfId="0" applyNumberFormat="1" applyFont="1" applyFill="1" applyBorder="1" applyAlignment="1" applyProtection="1">
      <alignment vertical="center"/>
      <protection locked="1"/>
    </xf>
    <xf numFmtId="0" fontId="18" fillId="12" borderId="0" xfId="0" applyNumberFormat="1" applyFont="1" applyFill="1" applyBorder="1" applyAlignment="1" applyProtection="1">
      <alignment vertical="center"/>
      <protection locked="1"/>
    </xf>
    <xf numFmtId="0" fontId="6" fillId="14" borderId="0" xfId="0" applyNumberFormat="1" applyFont="1" applyFill="1" applyBorder="1" applyAlignment="1" applyProtection="1">
      <alignment vertical="center"/>
      <protection locked="1"/>
    </xf>
    <xf numFmtId="0" fontId="8" fillId="0" borderId="1" xfId="0" applyNumberFormat="1" applyFont="1" applyFill="1" applyBorder="1" applyAlignment="1" applyProtection="1">
      <alignment vertical="center" wrapText="1"/>
      <protection locked="1"/>
    </xf>
    <xf numFmtId="0" fontId="6" fillId="0" borderId="1" xfId="0" applyNumberFormat="1" applyFont="1" applyFill="1" applyBorder="1" applyAlignment="1" applyProtection="1">
      <alignment vertical="center" wrapText="1"/>
      <protection locked="1"/>
    </xf>
    <xf numFmtId="0" fontId="10" fillId="6" borderId="0" xfId="0" applyNumberFormat="1" applyFont="1" applyFill="1" applyBorder="1" applyAlignment="1" applyProtection="1">
      <alignment vertical="center"/>
      <protection locked="1"/>
    </xf>
    <xf numFmtId="200" fontId="10" fillId="6" borderId="0" xfId="0" applyNumberFormat="1" applyFont="1" applyFill="1" applyBorder="1" applyAlignment="1" applyProtection="1">
      <alignment vertical="center"/>
      <protection locked="1"/>
    </xf>
    <xf numFmtId="0" fontId="10" fillId="7" borderId="0" xfId="0" applyNumberFormat="1" applyFont="1" applyFill="1" applyBorder="1" applyAlignment="1" applyProtection="1">
      <alignment vertical="center"/>
      <protection locked="1"/>
    </xf>
    <xf numFmtId="201" fontId="10" fillId="7" borderId="0" xfId="0" applyNumberFormat="1" applyFont="1" applyFill="1" applyBorder="1" applyAlignment="1" applyProtection="1">
      <alignment vertical="center"/>
      <protection locked="1"/>
    </xf>
    <xf numFmtId="200" fontId="11" fillId="6" borderId="0" xfId="0" applyNumberFormat="1" applyFont="1" applyFill="1" applyBorder="1" applyAlignment="1" applyProtection="1">
      <alignment vertical="center" wrapText="1"/>
      <protection locked="1"/>
    </xf>
    <xf numFmtId="201" fontId="11" fillId="7" borderId="0" xfId="0" applyNumberFormat="1" applyFont="1" applyFill="1" applyBorder="1" applyAlignment="1" applyProtection="1">
      <alignment vertical="center" wrapText="1"/>
      <protection locked="1"/>
    </xf>
    <xf numFmtId="0" fontId="12" fillId="0" borderId="0" xfId="0" applyNumberFormat="1" applyFont="1" applyFill="1" applyBorder="1" applyAlignment="1" applyProtection="1">
      <alignment vertical="center" wrapText="1"/>
      <protection locked="1"/>
    </xf>
    <xf numFmtId="0" fontId="4" fillId="8" borderId="2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3" xfId="0" applyNumberFormat="1" applyFont="1" applyFill="1" applyBorder="1" applyAlignment="1" applyProtection="1">
      <alignment horizontal="center" vertical="center" wrapText="1"/>
      <protection locked="1"/>
    </xf>
    <xf numFmtId="0" fontId="4" fillId="8" borderId="4" xfId="0" applyNumberFormat="1" applyFont="1" applyFill="1" applyBorder="1" applyAlignment="1" applyProtection="1">
      <alignment horizontal="center" vertical="center" wrapText="1"/>
      <protection locked="1"/>
    </xf>
    <xf numFmtId="0" fontId="7" fillId="0" borderId="0" xfId="0" applyNumberFormat="1" applyFont="1" applyFill="1" applyBorder="1" applyAlignment="1" applyProtection="1">
      <alignment vertical="center" wrapText="1"/>
      <protection locked="1"/>
    </xf>
    <xf numFmtId="200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202" fontId="13" fillId="9" borderId="5" xfId="0" applyNumberFormat="1" applyFont="1" applyFill="1" applyBorder="1" applyAlignment="1" applyProtection="1">
      <alignment horizontal="right" vertical="center" wrapText="1"/>
      <protection locked="0"/>
    </xf>
    <xf numFmtId="202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vertical="center" wrapText="1"/>
      <protection locked="1"/>
    </xf>
    <xf numFmtId="20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11" borderId="0" xfId="0" applyNumberFormat="1" applyFont="1" applyFill="1" applyBorder="1" applyAlignment="1" applyProtection="1">
      <alignment vertical="center" wrapText="1"/>
      <protection locked="1"/>
    </xf>
    <xf numFmtId="200" fontId="15" fillId="11" borderId="0" xfId="0" applyNumberFormat="1" applyFont="1" applyFill="1" applyBorder="1" applyAlignment="1" applyProtection="1">
      <alignment horizontal="right" vertical="center" wrapText="1"/>
      <protection locked="1"/>
    </xf>
    <xf numFmtId="201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201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1"/>
    </xf>
    <xf numFmtId="0" fontId="9" fillId="10" borderId="0" xfId="0" applyNumberFormat="1" applyFont="1" applyFill="1" applyBorder="1" applyAlignment="1" applyProtection="1">
      <alignment horizontal="right" vertical="center" wrapText="1"/>
      <protection locked="1"/>
    </xf>
    <xf numFmtId="0" fontId="7" fillId="0" borderId="6" xfId="0" applyNumberFormat="1" applyFont="1" applyFill="1" applyBorder="1" applyAlignment="1" applyProtection="1">
      <alignment vertical="center" wrapText="1"/>
      <protection locked="1"/>
    </xf>
    <xf numFmtId="203" fontId="16" fillId="9" borderId="7" xfId="0" applyNumberFormat="1" applyFont="1" applyFill="1" applyBorder="1" applyAlignment="1" applyProtection="1">
      <alignment vertical="center" wrapText="1"/>
      <protection locked="1"/>
    </xf>
    <xf numFmtId="203" fontId="16" fillId="9" borderId="8" xfId="0" applyNumberFormat="1" applyFont="1" applyFill="1" applyBorder="1" applyAlignment="1" applyProtection="1">
      <alignment vertical="center" wrapText="1"/>
      <protection locked="1"/>
    </xf>
    <xf numFmtId="0" fontId="9" fillId="0" borderId="0" xfId="0" applyNumberFormat="1" applyFont="1" applyFill="1" applyBorder="1" applyAlignment="1" applyProtection="1">
      <alignment wrapText="1"/>
      <protection locked="1"/>
    </xf>
    <xf numFmtId="0" fontId="12" fillId="0" borderId="0" xfId="0" applyNumberFormat="1" applyFont="1" applyFill="1" applyBorder="1" applyAlignment="1" applyProtection="1">
      <alignment wrapText="1"/>
      <protection locked="1"/>
    </xf>
    <xf numFmtId="0" fontId="7" fillId="13" borderId="0" xfId="0" applyNumberFormat="1" applyFont="1" applyFill="1" applyBorder="1" applyAlignment="1" applyProtection="1">
      <alignment vertical="center" wrapText="1"/>
      <protection locked="1"/>
    </xf>
    <xf numFmtId="0" fontId="7" fillId="14" borderId="0" xfId="0" applyNumberFormat="1" applyFont="1" applyFill="1" applyBorder="1" applyAlignment="1" applyProtection="1">
      <alignment vertical="center" wrapText="1"/>
      <protection locked="1"/>
    </xf>
    <xf numFmtId="0" fontId="6" fillId="14" borderId="0" xfId="0" applyNumberFormat="1" applyFont="1" applyFill="1" applyBorder="1" applyAlignment="1" applyProtection="1">
      <alignment vertical="center" wrapText="1"/>
      <protection locked="1"/>
    </xf>
    <xf numFmtId="205" fontId="6" fillId="0" borderId="0" xfId="0" applyNumberFormat="1" applyFont="1" applyFill="1" applyBorder="1" applyAlignment="1" applyProtection="1">
      <alignment vertical="center"/>
      <protection locked="1"/>
    </xf>
    <xf numFmtId="201" fontId="6" fillId="0" borderId="0" xfId="0" applyNumberFormat="1" applyFont="1" applyFill="1" applyBorder="1" applyAlignment="1" applyProtection="1">
      <alignment vertical="center"/>
      <protection locked="1"/>
    </xf>
  </cellXfs>
  <cellStyles count="1">
    <cellStyle name="Normal" xfId="0"/>
  </cellStyles>
  <dxfs count="7">
    <dxf>
      <font>
        <color rgb="FF9C3E23"/>
      </font>
      <fill>
        <patternFill>
          <bgColor rgb="FFFDE4DA"/>
        </patternFill>
      </fill>
    </dxf>
    <dxf>
      <font>
        <color rgb="FFA64035"/>
      </font>
      <fill>
        <patternFill>
          <bgColor rgb="FFFCE9E4"/>
        </patternFill>
      </fill>
    </dxf>
    <dxf>
      <font>
        <color rgb="FF9B2C2C"/>
      </font>
      <fill>
        <patternFill>
          <bgColor rgb="FFFCE2DE"/>
        </patternFill>
      </fill>
    </dxf>
    <dxf>
      <font>
        <color rgb="FF9B2C2C"/>
      </font>
      <fill>
        <patternFill>
          <bgColor rgb="FFFCE2DE"/>
        </patternFill>
      </fill>
    </dxf>
    <dxf>
      <font>
        <color rgb="FF9B2C2C"/>
      </font>
      <fill>
        <patternFill>
          <bgColor rgb="FFFCE2DE"/>
        </patternFill>
      </fill>
    </dxf>
    <dxf>
      <font>
        <color rgb="FF9B2C2C"/>
      </font>
      <fill>
        <patternFill>
          <bgColor rgb="FFFCE2DE"/>
        </patternFill>
      </fill>
    </dxf>
    <dxf>
      <font>
        <b/>
        <color rgb="FFA43229"/>
      </font>
      <fill>
        <patternFill>
          <bgColor rgb="FFFCE3DF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d203845554bb1" /><Relationship Type="http://schemas.openxmlformats.org/officeDocument/2006/relationships/theme" Target="/xl/theme/theme1.xml" Id="R29699cac42604b01" /><Relationship Type="http://schemas.openxmlformats.org/officeDocument/2006/relationships/sharedStrings" Target="/xl/sharedStrings.xml" Id="R45f8ad11d6354fae" /><Relationship Type="http://schemas.openxmlformats.org/officeDocument/2006/relationships/worksheet" Target="/xl/worksheets/sheet1.xml" Id="R95be54379aca40b7" /><Relationship Type="http://schemas.openxmlformats.org/officeDocument/2006/relationships/worksheet" Target="/xl/worksheets/sheet2.xml" Id="R47a179d0197744fc" /><Relationship Type="http://schemas.openxmlformats.org/officeDocument/2006/relationships/worksheet" Target="/xl/worksheets/sheet3.xml" Id="R961725fbbec5476a" /><Relationship Type="http://schemas.openxmlformats.org/officeDocument/2006/relationships/worksheet" Target="/xl/worksheets/sheet4.xml" Id="R28247b1065274f8b" /><Relationship Type="http://schemas.openxmlformats.org/officeDocument/2006/relationships/worksheet" Target="/xl/worksheets/sheet5.xml" Id="R7219cdec1e3e41a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f4e384d3e6749d9" /><Relationship Type="http://schemas.openxmlformats.org/officeDocument/2006/relationships/chart" Target="/xl/drawings/charts/chart2.xml" Id="R5a9bd8f7161e4c83" /></Relationships>
</file>

<file path=xl/drawings/charts/chart1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00">
                <ns1:latin typeface="Arial"/>
                <ns1:ea typeface="Arial"/>
                <ns1:cs typeface="Arial"/>
              </ns1:rPr>
              <ns1:t>Margin after callbacks</ns1:t>
            </ns1:r>
          </ns1:p>
        </ns0:rich>
      </ns0:tx>
      <ns0:overlay val="0"/>
      <ns0:txPr>
        <ns1:bodyPr anchorCtr="1"/>
        <ns1:lstStyle/>
        <ns1:p>
          <ns1:pPr>
            <ns1:defRPr sz="900">
              <ns1:latin typeface="Arial"/>
              <ns1:ea typeface="Arial"/>
              <ns1:cs typeface="Arial"/>
            </ns1:defRPr>
          </ns1:pPr>
        </ns1:p>
      </ns0:txPr>
    </ns0:title>
    <ns0:plotArea>
      <ns0:barChart>
        <ns0:barDir val="col"/>
        <ns0:varyColors val="0"/>
        <ns0:ser>
          <ns0:idx val="0"/>
          <ns0:order val="0"/>
          <ns0:tx>
            <ns0:v>Margin</ns0:v>
          </ns0:tx>
          <ns0:spPr>
            <ns1:solidFill>
              <ns1:srgbClr val="087F8C"/>
            </ns1:solidFill>
          </ns0:spPr>
          <ns0:cat>
            <ns0:strRef>
              <ns0:f>'Dashboard'!$AD$2:$AD$5</ns0:f>
              <ns0:strCache>
                <ns0:ptCount val="0"/>
              </ns0:strCache>
            </ns0:strRef>
          </ns0:cat>
          <ns0:val>
            <ns0:numRef>
              <ns0:f>'Dashboard'!$AI$2:$AI$5</ns0:f>
              <ns0:numCache>
                <ns0:formatCode>0.0%</ns0:formatCode>
                <ns0:ptCount val="0"/>
              </ns0:numCache>
            </ns0:numRef>
          </ns0:val>
        </ns0:ser>
        <ns0:axId val="48650112"/>
        <ns0:axId val="48672768"/>
      </ns0:barChart>
      <ns0:catAx>
        <ns0:axId val="48650112"/>
        <ns0:scaling>
          <ns0:orientation val="minMax"/>
        </ns0:scaling>
        <ns0:delete val="0"/>
        <ns0:axPos val="b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General"/>
        <ns0:majorTickMark val="none"/>
        <ns0:minorTickMark val="none"/>
        <ns0:tickLblPos val="nextTo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72768"/>
      </ns0:catAx>
      <ns0:valAx>
        <ns0:axId val="48672768"/>
        <ns0:scaling>
          <ns0:orientation val="minMax"/>
        </ns0:scaling>
        <ns0:delete val="0"/>
        <ns0:axPos val="l"/>
        <ns0:majorGridlines>
          <ns0:spPr>
            <ns1:ln w="9525">
              <ns1:solidFill>
                <ns1:srgbClr val="CCCCCC"/>
              </ns1:solidFill>
              <ns1:prstDash val="dash"/>
            </ns1:ln>
          </ns0:spPr>
        </ns0:majorGridlines>
        <ns0:numFmt formatCode="0%" sourceLinked="0"/>
        <ns0:majorTickMark val="none"/>
        <ns0:minorTickMark val="none"/>
        <ns0:txPr>
          <ns1:bodyPr anchorCtr="1"/>
          <ns1:lstStyle/>
          <ns1:p>
            <ns1:pPr>
              <ns1:defRPr sz="825">
                <ns1:latin typeface="Arial"/>
                <ns1:ea typeface="Arial"/>
                <ns1:cs typeface="Arial"/>
              </ns1:defRPr>
            </ns1:pPr>
          </ns1:p>
        </ns0:txPr>
        <ns0:crossAx val="48650112"/>
        <ns0:crossBetween val="between"/>
      </ns0:valAx>
    </ns0:plotArea>
    <ns0:plotVisOnly val="0"/>
  </ns0:chart>
  <ns0:spPr>
    <ns1:ln w="9525">
      <ns1:solidFill>
        <ns1:srgbClr val="D9D9D9"/>
      </ns1:solidFill>
      <ns1:prstDash val="solid"/>
    </ns1:ln>
  </ns0:spPr>
</ns0:chartSpace>
</file>

<file path=xl/drawings/charts/chart2.xml><?xml version="1.0" encoding="utf-8"?>
<ns0:chartSpace xmlns:ns0="http://schemas.openxmlformats.org/drawingml/2006/chart" xmlns:ns1="http://schemas.openxmlformats.org/drawingml/2006/main">
  <ns0:lang val="en-US"/>
  <ns0:roundedCorners val="0"/>
  <ns0:chart>
    <ns0:title>
      <ns0:tx>
        <ns0:rich>
          <ns1:bodyPr/>
          <ns1:lstStyle/>
          <ns1:p>
            <ns1:r>
              <ns1:rPr sz="900">
                <ns1:latin typeface="Arial"/>
                <ns1:ea typeface="Arial"/>
                <ns1:cs typeface="Arial"/>
              </ns1:rPr>
              <ns1:t>Direct costs (USD)</ns1:t>
            </ns1:r>
          </ns1:p>
        </ns0:rich>
      </ns0:tx>
      <ns0:overlay val="0"/>
      <ns0:txPr>
        <ns1:bodyPr anchorCtr="1"/>
        <ns1:lstStyle/>
        <ns1:p>
          <ns1:pPr>
            <ns1:defRPr sz="900">
              <ns1:latin typeface="Arial"/>
              <ns1:ea typeface="Arial"/>
              <ns1:cs typeface="Arial"/>
            </ns1:defRPr>
          </ns1:pPr>
        </ns1:p>
      </ns0:txPr>
    </ns0:title>
    <ns0:plotArea>
      <ns0:doughnutChart>
        <ns0:ser>
          <ns0:idx val="0"/>
          <ns0:order val="0"/>
          <ns0:tx>
            <ns0:v>Amount</ns0:v>
          </ns0:tx>
          <ns0:cat>
            <ns0:strRef>
              <ns0:f>'Dashboard'!$AD$9:$AD$12</ns0:f>
              <ns0:strCache>
                <ns0:ptCount val="0"/>
              </ns0:strCache>
            </ns0:strRef>
          </ns0:cat>
          <ns0:val>
            <ns0:numRef>
              <ns0:f>'Dashboard'!$AE$9:$AE$12</ns0:f>
              <ns0:numCache>
                <ns0:formatCode>General</ns0:formatCode>
                <ns0:ptCount val="0"/>
              </ns0:numCache>
            </ns0:numRef>
          </ns0:val>
        </ns0:ser>
      </ns0:doughnutChart>
    </ns0:plotArea>
    <ns0:legend>
      <ns0:legendPos val="b"/>
      <ns0:overlay val="0"/>
      <ns0:txPr>
        <ns1:bodyPr anchorCtr="1"/>
        <ns1:lstStyle/>
        <ns1:p>
          <ns1:pPr>
            <ns1:defRPr sz="825">
              <ns1:latin typeface="Arial"/>
              <ns1:ea typeface="Arial"/>
              <ns1:cs typeface="Arial"/>
            </ns1:defRPr>
          </ns1:pPr>
        </ns1:p>
      </ns0:txPr>
    </ns0:legend>
    <ns0:plotVisOnly val="0"/>
  </ns0:chart>
  <ns0:spPr>
    <ns1:ln w="9525">
      <ns1:solidFill>
        <ns1:srgbClr val="D9D9D9"/>
      </ns1:solidFill>
      <ns1:prstDash val="solid"/>
    </ns1:ln>
  </ns0:spPr>
</ns0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18</xdr:row>
      <xdr:rowOff>0</xdr:rowOff>
    </xdr:from>
    <xdr:to>
      <xdr:col>10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f4e384d3e6749d9"/>
        </a:graphicData>
      </a:graphic>
    </xdr:graphicFrame>
    <xdr:clientData/>
  </xdr:twoCellAnchor>
  <xdr:twoCellAnchor>
    <xdr:from>
      <xdr:col>11</xdr:col>
      <xdr:colOff>0</xdr:colOff>
      <xdr:row>18</xdr:row>
      <xdr:rowOff>0</xdr:rowOff>
    </xdr:from>
    <xdr:to>
      <xdr:col>20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a9bd8f7161e4c8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c002c4410d74c0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10253F"/>
    <pageSetUpPr fitToPage="1"/>
  </sheetPr>
  <sheetViews>
    <sheetView showGridLines="0" workbookViewId="0" zoomScale="85" tabSelected="1"/>
  </sheetViews>
  <sheetFormatPr defaultRowHeight="15"/>
  <cols>
    <col min="1" max="1" width="3" hidden="0" customWidth="1"/>
    <col min="2" max="2" width="8" hidden="0" customWidth="1"/>
    <col min="3" max="3" width="8" hidden="0" customWidth="1"/>
    <col min="4" max="4" width="8" hidden="0" customWidth="1"/>
    <col min="5" max="5" width="8" hidden="0" customWidth="1"/>
    <col min="6" max="6" width="8" hidden="0" customWidth="1"/>
    <col min="7" max="7" width="8" hidden="0" customWidth="1"/>
    <col min="8" max="8" width="8" hidden="0" customWidth="1"/>
    <col min="9" max="9" width="8" hidden="0" customWidth="1"/>
    <col min="10" max="10" width="8" hidden="0" customWidth="1"/>
    <col min="11" max="11" width="8" hidden="0" customWidth="1"/>
    <col min="12" max="12" width="8" hidden="0" customWidth="1"/>
    <col min="13" max="13" width="8" hidden="0" customWidth="1"/>
    <col min="14" max="14" width="8" hidden="0" customWidth="1"/>
    <col min="15" max="15" width="8" hidden="0" customWidth="1"/>
    <col min="16" max="16" width="8" hidden="0" customWidth="1"/>
    <col min="17" max="17" width="8" hidden="0" customWidth="1"/>
    <col min="18" max="18" width="8" hidden="0" customWidth="1"/>
    <col min="19" max="19" width="8" hidden="0" customWidth="1"/>
    <col min="20" max="20" width="8" hidden="0" customWidth="1"/>
    <col min="21" max="21" width="3" hidden="0" customWidth="1"/>
    <col min="27" max="27" width="24" hidden="1" customWidth="1"/>
    <col min="28" max="28" width="24" hidden="1" customWidth="1"/>
  </cols>
  <sheetData>
    <row r="1" ht="22" customHeight="1">
      <c r="A1" s="540"/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AA1" s="541" t="str">
        <v>Complete jobs</v>
      </c>
      <c r="AB1" s="541" t="n">
        <f>COUNTIFS('Job Log'!$R$7:$R$106,"Complete")</f>
        <v>4</v>
      </c>
      <c r="AD1" s="542" t="str">
        <v>Job type</v>
      </c>
      <c r="AE1" s="542" t="str">
        <v>Jobs</v>
      </c>
      <c r="AF1" s="542" t="str">
        <v>Revenue</v>
      </c>
      <c r="AG1" s="542" t="str">
        <v>Direct costs</v>
      </c>
      <c r="AH1" s="542" t="str">
        <v>After callbacks</v>
      </c>
      <c r="AI1" s="542" t="str">
        <v>Margin</v>
      </c>
      <c r="AJ1" s="542" t="str">
        <v>Unpaid</v>
      </c>
    </row>
    <row r="2" ht="24" customHeight="1">
      <c r="A2" s="540"/>
      <c r="B2" s="543" t="str">
        <v>BOOKS WITH ADIL</v>
      </c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0"/>
      <c r="P2" s="544" t="str">
        <v>OWNER REVIEW</v>
      </c>
      <c r="Q2" s="544"/>
      <c r="R2" s="544"/>
      <c r="S2" s="544"/>
      <c r="T2" s="544"/>
      <c r="U2" s="540"/>
      <c r="AA2" s="541" t="str">
        <v>Revenue</v>
      </c>
      <c r="AB2" s="541" t="n">
        <f>SUMIFS('Job Log'!$D$7:$D$106,'Job Log'!$R$7:$R$106,"Complete")</f>
        <v>15740</v>
      </c>
      <c r="AD2" s="542" t="str">
        <v>Installation</v>
      </c>
      <c r="AE2" s="542" t="n">
        <f>COUNTIFS('Job Log'!$C$7:$C$106,AD2,'Job Log'!$R$7:$R$106,"Complete")</f>
        <v>2</v>
      </c>
      <c r="AF2" s="545" t="n">
        <f>IF(AE2=0,"",SUMIFS('Job Log'!$D$7:$D$106,'Job Log'!$C$7:$C$106,AD2,'Job Log'!$R$7:$R$106,"Complete"))</f>
        <v>15000</v>
      </c>
      <c r="AG2" s="545" t="n">
        <f>IF(AE2=0,"",SUMIFS('Job Log'!$L$7:$L$106,'Job Log'!$C$7:$C$106,AD2,'Job Log'!$R$7:$R$106,"Complete"))</f>
        <v>10500</v>
      </c>
      <c r="AH2" s="545" t="n">
        <f>IF(AE2=0,"",SUMIFS('Job Log'!$Q$7:$Q$106,'Job Log'!$C$7:$C$106,AD2,'Job Log'!$R$7:$R$106,"Complete"))</f>
        <v>4320</v>
      </c>
      <c r="AI2" s="546" t="n">
        <f>IF(AE2=0,"",IF(AF2=0,"n.a.",AH2/AF2))</f>
        <v>0.288</v>
      </c>
      <c r="AJ2" s="542" t="n">
        <f>IF(AE2=0,"",SUMIFS('Job Log'!$O$7:$O$106,'Job Log'!$C$7:$C$106,AD2,'Job Log'!$R$7:$R$106,"Complete",'Job Log'!$S$7:$S$106,"Recorded",'Job Log'!$O$7:$O$106,"&gt;0"))</f>
        <v>3000</v>
      </c>
    </row>
    <row r="3" ht="23" customHeight="1">
      <c r="A3" s="540"/>
      <c r="B3" s="547" t="str">
        <v>HVAC financial performance</v>
      </c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8" t="str">
        <v>All logged jobs  |  USD</v>
      </c>
      <c r="Q3" s="548"/>
      <c r="R3" s="548"/>
      <c r="S3" s="548"/>
      <c r="T3" s="548"/>
      <c r="U3" s="540"/>
      <c r="AA3" s="541" t="str">
        <v>Direct costs</v>
      </c>
      <c r="AB3" s="541" t="n">
        <f>SUMIFS('Job Log'!$L$7:$L$106,'Job Log'!$R$7:$R$106,"Complete")</f>
        <v>10825</v>
      </c>
      <c r="AD3" s="542" t="str">
        <v>Service / repair</v>
      </c>
      <c r="AE3" s="542" t="n">
        <f>COUNTIFS('Job Log'!$C$7:$C$106,AD3,'Job Log'!$R$7:$R$106,"Complete")</f>
        <v>1</v>
      </c>
      <c r="AF3" s="545" t="n">
        <f>IF(AE3=0,"",SUMIFS('Job Log'!$D$7:$D$106,'Job Log'!$C$7:$C$106,AD3,'Job Log'!$R$7:$R$106,"Complete"))</f>
        <v>500</v>
      </c>
      <c r="AG3" s="545" t="n">
        <f>IF(AE3=0,"",SUMIFS('Job Log'!$L$7:$L$106,'Job Log'!$C$7:$C$106,AD3,'Job Log'!$R$7:$R$106,"Complete"))</f>
        <v>220</v>
      </c>
      <c r="AH3" s="545" t="n">
        <f>IF(AE3=0,"",SUMIFS('Job Log'!$Q$7:$Q$106,'Job Log'!$C$7:$C$106,AD3,'Job Log'!$R$7:$R$106,"Complete"))</f>
        <v>140</v>
      </c>
      <c r="AI3" s="546" t="n">
        <f>IF(AE3=0,"",IF(AF3=0,"n.a.",AH3/AF3))</f>
        <v>0.28</v>
      </c>
      <c r="AJ3" s="542" t="n">
        <f>IF(AE3=0,"",SUMIFS('Job Log'!$O$7:$O$106,'Job Log'!$C$7:$C$106,AD3,'Job Log'!$R$7:$R$106,"Complete",'Job Log'!$S$7:$S$106,"Recorded",'Job Log'!$O$7:$O$106,"&gt;0"))</f>
        <v>0</v>
      </c>
    </row>
    <row r="4" ht="23" customHeight="1">
      <c r="A4" s="540"/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8"/>
      <c r="Q4" s="548"/>
      <c r="R4" s="548"/>
      <c r="S4" s="548"/>
      <c r="T4" s="548"/>
      <c r="U4" s="540"/>
      <c r="AA4" s="541" t="str">
        <v>Before callbacks</v>
      </c>
      <c r="AB4" s="541" t="n">
        <f>SUMIFS('Job Log'!$M$7:$M$106,'Job Log'!$R$7:$R$106,"Complete")</f>
        <v>4915</v>
      </c>
      <c r="AD4" s="542" t="str">
        <v>Maintenance</v>
      </c>
      <c r="AE4" s="542" t="n">
        <f>COUNTIFS('Job Log'!$C$7:$C$106,AD4,'Job Log'!$R$7:$R$106,"Complete")</f>
        <v>1</v>
      </c>
      <c r="AF4" s="545" t="n">
        <f>IF(AE4=0,"",SUMIFS('Job Log'!$D$7:$D$106,'Job Log'!$C$7:$C$106,AD4,'Job Log'!$R$7:$R$106,"Complete"))</f>
        <v>240</v>
      </c>
      <c r="AG4" s="545" t="n">
        <f>IF(AE4=0,"",SUMIFS('Job Log'!$L$7:$L$106,'Job Log'!$C$7:$C$106,AD4,'Job Log'!$R$7:$R$106,"Complete"))</f>
        <v>105</v>
      </c>
      <c r="AH4" s="545" t="n">
        <f>IF(AE4=0,"",SUMIFS('Job Log'!$Q$7:$Q$106,'Job Log'!$C$7:$C$106,AD4,'Job Log'!$R$7:$R$106,"Complete"))</f>
        <v>135</v>
      </c>
      <c r="AI4" s="546" t="n">
        <f>IF(AE4=0,"",IF(AF4=0,"n.a.",AH4/AF4))</f>
        <v>0.5625</v>
      </c>
      <c r="AJ4" s="542" t="n">
        <f>IF(AE4=0,"",SUMIFS('Job Log'!$O$7:$O$106,'Job Log'!$C$7:$C$106,AD4,'Job Log'!$R$7:$R$106,"Complete",'Job Log'!$S$7:$S$106,"Recorded",'Job Log'!$O$7:$O$106,"&gt;0"))</f>
        <v>0</v>
      </c>
    </row>
    <row r="5" ht="22" customHeight="1">
      <c r="A5" s="549"/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  <c r="O5" s="549"/>
      <c r="P5" s="549"/>
      <c r="Q5" s="549"/>
      <c r="R5" s="549"/>
      <c r="S5" s="549"/>
      <c r="T5" s="549"/>
      <c r="U5" s="549"/>
      <c r="AA5" s="541" t="str">
        <v>Matched callbacks</v>
      </c>
      <c r="AB5" s="541" t="n">
        <f>SUMIFS('Job Log'!$P$7:$P$106,'Job Log'!$R$7:$R$106,"Complete")</f>
        <v>320</v>
      </c>
      <c r="AD5" s="542" t="str">
        <v>Other</v>
      </c>
      <c r="AE5" s="542" t="n">
        <f>COUNTIFS('Job Log'!$C$7:$C$106,AD5,'Job Log'!$R$7:$R$106,"Complete")</f>
        <v>0</v>
      </c>
      <c r="AF5" s="545" t="str">
        <f>IF(AE5=0,"",SUMIFS('Job Log'!$D$7:$D$106,'Job Log'!$C$7:$C$106,AD5,'Job Log'!$R$7:$R$106,"Complete"))</f>
      </c>
      <c r="AG5" s="545" t="str">
        <f>IF(AE5=0,"",SUMIFS('Job Log'!$L$7:$L$106,'Job Log'!$C$7:$C$106,AD5,'Job Log'!$R$7:$R$106,"Complete"))</f>
      </c>
      <c r="AH5" s="545" t="str">
        <f>IF(AE5=0,"",SUMIFS('Job Log'!$Q$7:$Q$106,'Job Log'!$C$7:$C$106,AD5,'Job Log'!$R$7:$R$106,"Complete"))</f>
      </c>
      <c r="AI5" s="546" t="str">
        <f>IF(AE5=0,"",IF(AF5=0,"n.a.",AH5/AF5))</f>
      </c>
      <c r="AJ5" s="542" t="str">
        <f>IF(AE5=0,"",SUMIFS('Job Log'!$O$7:$O$106,'Job Log'!$C$7:$C$106,AD5,'Job Log'!$R$7:$R$106,"Complete",'Job Log'!$S$7:$S$106,"Recorded",'Job Log'!$O$7:$O$106,"&gt;0"))</f>
      </c>
    </row>
    <row r="6" ht="26" customHeight="1">
      <c r="A6" s="549"/>
      <c r="B6" s="550" t="str">
        <f>IF(AB18&gt;0,"ILLUSTRATIVE EXAMPLE  /  Fictional figures. Clear the DEMO rows before entering actual jobs.","YOUR JOB DATA  /  All completed, valid job records are included.")</f>
        <v>ILLUSTRATIVE EXAMPLE  /  Fictional figures. Clear the DEMO rows before entering actual jobs.</v>
      </c>
      <c r="C6" s="550"/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49"/>
      <c r="AA6" s="541" t="str">
        <v>After callbacks</v>
      </c>
      <c r="AB6" s="541" t="n">
        <f>SUMIFS('Job Log'!$Q$7:$Q$106,'Job Log'!$R$7:$R$106,"Complete")</f>
        <v>4595</v>
      </c>
    </row>
    <row r="7" ht="22" customHeight="1">
      <c r="A7" s="549"/>
      <c r="B7" s="549"/>
      <c r="C7" s="549"/>
      <c r="D7" s="549"/>
      <c r="E7" s="549"/>
      <c r="F7" s="549"/>
      <c r="G7" s="549"/>
      <c r="H7" s="549"/>
      <c r="I7" s="549"/>
      <c r="J7" s="549"/>
      <c r="K7" s="549"/>
      <c r="L7" s="549"/>
      <c r="M7" s="549"/>
      <c r="N7" s="549"/>
      <c r="O7" s="549"/>
      <c r="P7" s="549"/>
      <c r="Q7" s="549"/>
      <c r="R7" s="549"/>
      <c r="S7" s="549"/>
      <c r="T7" s="549"/>
      <c r="U7" s="549"/>
      <c r="AA7" s="541" t="str">
        <v>Margin</v>
      </c>
      <c r="AB7" s="541" t="n">
        <f>IF(AB2=0,"n.a.",AB6/AB2)</f>
        <v>0.29193138500635324</v>
      </c>
    </row>
    <row r="8" ht="25" customHeight="1">
      <c r="A8" s="549"/>
      <c r="B8" s="551" t="str">
        <v>JOB REVENUE</v>
      </c>
      <c r="C8" s="551"/>
      <c r="D8" s="551"/>
      <c r="E8" s="551"/>
      <c r="F8" s="549"/>
      <c r="G8" s="552" t="str">
        <v>LEFT TOWARD OVERHEAD</v>
      </c>
      <c r="H8" s="552"/>
      <c r="I8" s="552"/>
      <c r="J8" s="552"/>
      <c r="K8" s="549"/>
      <c r="L8" s="552" t="str">
        <v>MARGIN AFTER CALLBACKS</v>
      </c>
      <c r="M8" s="552"/>
      <c r="N8" s="552"/>
      <c r="O8" s="552"/>
      <c r="P8" s="549"/>
      <c r="Q8" s="553" t="str">
        <v>UNPAID INVOICES</v>
      </c>
      <c r="R8" s="553"/>
      <c r="S8" s="553"/>
      <c r="T8" s="553"/>
      <c r="U8" s="549"/>
      <c r="AA8" s="541" t="str">
        <v>Unpaid</v>
      </c>
      <c r="AB8" s="541" t="n">
        <f>SUMIFS('Job Log'!$O$7:$O$106,'Job Log'!$R$7:$R$106,"Complete",'Job Log'!$S$7:$S$106,"Recorded",'Job Log'!$O$7:$O$106,"&gt;0")</f>
        <v>3000</v>
      </c>
      <c r="AD8" s="542" t="str">
        <v>Direct cost category</v>
      </c>
      <c r="AE8" s="542" t="str">
        <v>Amount</v>
      </c>
    </row>
    <row r="9" ht="22" customHeight="1">
      <c r="A9" s="549"/>
      <c r="B9" s="554" t="n">
        <f>IF(AB1=0,"No jobs",AB2)</f>
        <v>15740</v>
      </c>
      <c r="C9" s="554"/>
      <c r="D9" s="554"/>
      <c r="E9" s="554"/>
      <c r="F9" s="549"/>
      <c r="G9" s="555" t="n">
        <f>IF(AB1=0,"No jobs",AB6)</f>
        <v>4595</v>
      </c>
      <c r="H9" s="555"/>
      <c r="I9" s="555"/>
      <c r="J9" s="555"/>
      <c r="K9" s="549"/>
      <c r="L9" s="556" t="n">
        <f>IF(AB1=0,"n.a.",AB7)</f>
        <v>0.29193138500635324</v>
      </c>
      <c r="M9" s="556"/>
      <c r="N9" s="556"/>
      <c r="O9" s="556"/>
      <c r="P9" s="549"/>
      <c r="Q9" s="557" t="n">
        <f>IF(AB10=0,"n.a.",AB8)</f>
        <v>3000</v>
      </c>
      <c r="R9" s="557"/>
      <c r="S9" s="557"/>
      <c r="T9" s="557"/>
      <c r="U9" s="549"/>
      <c r="AA9" s="541" t="str">
        <v>Collected</v>
      </c>
      <c r="AB9" s="541" t="n">
        <f>SUMIFS('Job Log'!$J$7:$J$106,'Job Log'!$R$7:$R$106,"Complete",'Job Log'!$S$7:$S$106,"Recorded")</f>
        <v>12740</v>
      </c>
      <c r="AD9" s="542" t="str">
        <v>Equipment / materials</v>
      </c>
      <c r="AE9" s="542" t="n">
        <f>IF(AB1=0,"",SUMIFS('Job Log'!$E$7:$E$106,'Job Log'!$R$7:$R$106,"Complete"))</f>
        <v>7610</v>
      </c>
    </row>
    <row r="10" ht="22" customHeight="1">
      <c r="A10" s="549"/>
      <c r="B10" s="554"/>
      <c r="C10" s="554"/>
      <c r="D10" s="554"/>
      <c r="E10" s="554"/>
      <c r="F10" s="549"/>
      <c r="G10" s="555"/>
      <c r="H10" s="555"/>
      <c r="I10" s="555"/>
      <c r="J10" s="555"/>
      <c r="K10" s="549"/>
      <c r="L10" s="556"/>
      <c r="M10" s="556"/>
      <c r="N10" s="556"/>
      <c r="O10" s="556"/>
      <c r="P10" s="549"/>
      <c r="Q10" s="557"/>
      <c r="R10" s="557"/>
      <c r="S10" s="557"/>
      <c r="T10" s="557"/>
      <c r="U10" s="549"/>
      <c r="AA10" s="541" t="str">
        <v>Collection records</v>
      </c>
      <c r="AB10" s="541" t="n">
        <f>COUNTIFS('Job Log'!$R$7:$R$106,"Complete",'Job Log'!$S$7:$S$106,"Recorded")</f>
        <v>4</v>
      </c>
      <c r="AD10" s="542" t="str">
        <v>Loaded labor</v>
      </c>
      <c r="AE10" s="542" t="n">
        <f>IF(AB1=0,"",SUMIFS('Job Log'!$K$7:$K$106,'Job Log'!$R$7:$R$106,"Complete"))</f>
        <v>2565</v>
      </c>
    </row>
    <row r="11" ht="22" customHeight="1">
      <c r="A11" s="549"/>
      <c r="B11" s="554"/>
      <c r="C11" s="554"/>
      <c r="D11" s="554"/>
      <c r="E11" s="554"/>
      <c r="F11" s="549"/>
      <c r="G11" s="555"/>
      <c r="H11" s="555"/>
      <c r="I11" s="555"/>
      <c r="J11" s="555"/>
      <c r="K11" s="549"/>
      <c r="L11" s="556"/>
      <c r="M11" s="556"/>
      <c r="N11" s="556"/>
      <c r="O11" s="556"/>
      <c r="P11" s="549"/>
      <c r="Q11" s="557"/>
      <c r="R11" s="557"/>
      <c r="S11" s="557"/>
      <c r="T11" s="557"/>
      <c r="U11" s="549"/>
      <c r="AA11" s="541" t="str">
        <v>Callback visits</v>
      </c>
      <c r="AB11" s="541" t="n">
        <f>COUNTIFS('Callback Log'!$L$7:$L$66,"Complete")</f>
        <v>2</v>
      </c>
      <c r="AD11" s="542" t="str">
        <v>Subcontractors</v>
      </c>
      <c r="AE11" s="542" t="n">
        <f>IF(AB1=0,"",SUMIFS('Job Log'!$H$7:$H$106,'Job Log'!$R$7:$R$106,"Complete"))</f>
        <v>200</v>
      </c>
    </row>
    <row r="12" ht="22" customHeight="1">
      <c r="A12" s="549"/>
      <c r="B12" s="558" t="str">
        <v>Completed jobs, before sales tax</v>
      </c>
      <c r="C12" s="558"/>
      <c r="D12" s="558"/>
      <c r="E12" s="558"/>
      <c r="F12" s="549"/>
      <c r="G12" s="558" t="str">
        <v>After direct costs and matched callbacks</v>
      </c>
      <c r="H12" s="558"/>
      <c r="I12" s="558"/>
      <c r="J12" s="558"/>
      <c r="K12" s="549"/>
      <c r="L12" s="558" t="str">
        <v>Weighted by revenue. Before overhead.</v>
      </c>
      <c r="M12" s="558"/>
      <c r="N12" s="558"/>
      <c r="O12" s="558"/>
      <c r="P12" s="549"/>
      <c r="Q12" s="558" t="str">
        <v>Jobs with collection amounts recorded</v>
      </c>
      <c r="R12" s="558"/>
      <c r="S12" s="558"/>
      <c r="T12" s="558"/>
      <c r="U12" s="549"/>
      <c r="AA12" s="541" t="str">
        <v>All net callback costs</v>
      </c>
      <c r="AB12" s="541" t="n">
        <f>SUMIFS('Callback Log'!$K$7:$K$66,'Callback Log'!$L$7:$L$66,"Complete")</f>
        <v>320</v>
      </c>
      <c r="AD12" s="542" t="str">
        <v>Other direct costs</v>
      </c>
      <c r="AE12" s="542" t="n">
        <f>IF(AB1=0,"",SUMIFS('Job Log'!$I$7:$I$106,'Job Log'!$R$7:$R$106,"Complete"))</f>
        <v>450</v>
      </c>
    </row>
    <row r="13" ht="22" customHeight="1">
      <c r="A13" s="549"/>
      <c r="B13" s="559"/>
      <c r="C13" s="559"/>
      <c r="D13" s="559"/>
      <c r="E13" s="559"/>
      <c r="F13" s="549"/>
      <c r="G13" s="559"/>
      <c r="H13" s="559"/>
      <c r="I13" s="559"/>
      <c r="J13" s="559"/>
      <c r="K13" s="549"/>
      <c r="L13" s="559"/>
      <c r="M13" s="559"/>
      <c r="N13" s="559"/>
      <c r="O13" s="559"/>
      <c r="P13" s="549"/>
      <c r="Q13" s="559"/>
      <c r="R13" s="559"/>
      <c r="S13" s="559"/>
      <c r="T13" s="559"/>
      <c r="U13" s="549"/>
      <c r="AA13" s="541" t="str">
        <v>Job issues</v>
      </c>
      <c r="AB13" s="541" t="n">
        <f>COUNTIFS('Job Log'!$R$7:$R$106,"Needs inputs")+COUNTIFS('Job Log'!$R$7:$R$106,"Duplicate job ID")+COUNTIFS('Job Log'!$R$7:$R$106,"Check negative input")+COUNTIFS('Job Log'!$R$7:$R$106,"Check job type")</f>
        <v>0</v>
      </c>
    </row>
    <row r="14" ht="22" customHeight="1">
      <c r="A14" s="549"/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AA14" s="541" t="str">
        <v>Callback issues</v>
      </c>
      <c r="AB14" s="541" t="n">
        <f>COUNTIFS('Callback Log'!$L$7:$L$66,"Needs inputs")+COUNTIFS('Callback Log'!$L$7:$L$66,"Check negative input")</f>
        <v>0</v>
      </c>
    </row>
    <row r="15" ht="26" customHeight="1">
      <c r="A15" s="549"/>
      <c r="B15" s="560" t="str">
        <f>"JOBS REVIEWED   "&amp;TEXT(AB1,"0")</f>
        <v>JOBS REVIEWED   4</v>
      </c>
      <c r="C15" s="560"/>
      <c r="D15" s="560"/>
      <c r="E15" s="560"/>
      <c r="F15" s="560"/>
      <c r="G15" s="560" t="str">
        <f>"COLLECTED   "&amp;IF(AB10=0,"n.a.",TEXT(AB9,"$#,##0"))</f>
        <v>COLLECTED   $12,740</v>
      </c>
      <c r="H15" s="560"/>
      <c r="I15" s="560"/>
      <c r="J15" s="560"/>
      <c r="K15" s="560"/>
      <c r="L15" s="560" t="str">
        <f>"CALLBACK COST   "&amp;IF(AB11=0,"None logged",TEXT(AB12,"$#,##0"))</f>
        <v>CALLBACK COST   $320</v>
      </c>
      <c r="M15" s="560"/>
      <c r="N15" s="560"/>
      <c r="O15" s="560"/>
      <c r="P15" s="560"/>
      <c r="Q15" s="560" t="str">
        <f>"COLLECTION COVERAGE   "&amp;IF(AB1=0,"n.a.",TEXT(AB17,"0%"))</f>
        <v>COLLECTION COVERAGE   100%</v>
      </c>
      <c r="R15" s="560"/>
      <c r="S15" s="560"/>
      <c r="T15" s="560"/>
      <c r="U15" s="549"/>
      <c r="AA15" s="541" t="str">
        <v>Unmatched callbacks</v>
      </c>
      <c r="AB15" s="541" t="n">
        <f>COUNTIFS('Callback Log'!$M$7:$M$66,"Check original job")</f>
        <v>0</v>
      </c>
    </row>
    <row r="16" ht="22" customHeight="1">
      <c r="A16" s="549"/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549"/>
      <c r="O16" s="549"/>
      <c r="P16" s="549"/>
      <c r="Q16" s="549"/>
      <c r="R16" s="549"/>
      <c r="S16" s="549"/>
      <c r="T16" s="549"/>
      <c r="U16" s="549"/>
      <c r="AA16" s="541" t="str">
        <v>Average revenue</v>
      </c>
      <c r="AB16" s="541" t="n">
        <f>IF(AB1=0,"n.a.",AB2/AB1)</f>
        <v>3935</v>
      </c>
    </row>
    <row r="17" ht="29" customHeight="1">
      <c r="A17" s="549"/>
      <c r="B17" s="561" t="str">
        <v>01   Margin by service line</v>
      </c>
      <c r="C17" s="561"/>
      <c r="D17" s="561"/>
      <c r="E17" s="561"/>
      <c r="F17" s="561"/>
      <c r="G17" s="561"/>
      <c r="H17" s="561"/>
      <c r="I17" s="561"/>
      <c r="J17" s="561"/>
      <c r="K17" s="549"/>
      <c r="L17" s="561" t="str">
        <v>02   Direct cost composition</v>
      </c>
      <c r="M17" s="561"/>
      <c r="N17" s="561"/>
      <c r="O17" s="561"/>
      <c r="P17" s="561"/>
      <c r="Q17" s="561"/>
      <c r="R17" s="561"/>
      <c r="S17" s="561"/>
      <c r="T17" s="561"/>
      <c r="U17" s="549"/>
      <c r="AA17" s="541" t="str">
        <v>Collection coverage</v>
      </c>
      <c r="AB17" s="541" t="n">
        <f>IF(AB1=0,"n.a.",AB10/AB1)</f>
        <v>1</v>
      </c>
    </row>
    <row r="18" ht="22" customHeight="1">
      <c r="A18" s="549"/>
      <c r="B18" s="562" t="str">
        <f>IF(AB1=0,"Enter jobs to populate the chart.","Revenue-weighted margins, after matched callback costs")</f>
        <v>Revenue-weighted margins, after matched callback costs</v>
      </c>
      <c r="C18" s="562"/>
      <c r="D18" s="562"/>
      <c r="E18" s="562"/>
      <c r="F18" s="562"/>
      <c r="G18" s="562"/>
      <c r="H18" s="562"/>
      <c r="I18" s="562"/>
      <c r="J18" s="562"/>
      <c r="K18" s="549"/>
      <c r="L18" s="562" t="str">
        <f>IF(AB1=0,"Enter job costs to populate the chart.","Direct job costs: "&amp;TEXT(AB3,"$#,##0"))</f>
        <v>Direct job costs: $10,825</v>
      </c>
      <c r="M18" s="562"/>
      <c r="N18" s="562"/>
      <c r="O18" s="562"/>
      <c r="P18" s="562"/>
      <c r="Q18" s="562"/>
      <c r="R18" s="562"/>
      <c r="S18" s="562"/>
      <c r="T18" s="562"/>
      <c r="U18" s="549"/>
      <c r="AA18" s="541" t="str">
        <v>Original sample IDs</v>
      </c>
      <c r="AB18" s="541" t="n">
        <f>SUM(COUNTIFS('Job Log'!$B$7:$B$106,"DEMO-001"),COUNTIFS('Job Log'!$B$7:$B$106,"DEMO-002"),COUNTIFS('Job Log'!$B$7:$B$106,"DEMO-003"),COUNTIFS('Job Log'!$B$7:$B$106,"DEMO-004"),COUNTIFS('Callback Log'!$B$7:$B$66,"DEMO-001"),COUNTIFS('Callback Log'!$B$7:$B$66,"DEMO-002"))</f>
        <v>6</v>
      </c>
    </row>
    <row r="19" ht="22" customHeight="1">
      <c r="A19" s="549"/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AA19" s="541"/>
      <c r="AB19" s="541"/>
    </row>
    <row r="20" ht="22" customHeight="1">
      <c r="A20" s="549"/>
      <c r="B20" s="549"/>
      <c r="C20" s="549"/>
      <c r="D20" s="549"/>
      <c r="E20" s="549"/>
      <c r="F20" s="549"/>
      <c r="G20" s="549"/>
      <c r="H20" s="549"/>
      <c r="I20" s="549"/>
      <c r="J20" s="549"/>
      <c r="K20" s="549"/>
      <c r="L20" s="549"/>
      <c r="M20" s="549"/>
      <c r="N20" s="549"/>
      <c r="O20" s="549"/>
      <c r="P20" s="549"/>
      <c r="Q20" s="549"/>
      <c r="R20" s="549"/>
      <c r="S20" s="549"/>
      <c r="T20" s="549"/>
      <c r="U20" s="549"/>
      <c r="AA20" s="541"/>
      <c r="AB20" s="541"/>
    </row>
    <row r="21" ht="22" customHeight="1">
      <c r="A21" s="549"/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49"/>
      <c r="P21" s="549"/>
      <c r="Q21" s="549"/>
      <c r="R21" s="549"/>
      <c r="S21" s="549"/>
      <c r="T21" s="549"/>
      <c r="U21" s="549"/>
    </row>
    <row r="22" ht="22" customHeight="1">
      <c r="A22" s="549"/>
      <c r="B22" s="549"/>
      <c r="C22" s="549"/>
      <c r="D22" s="549"/>
      <c r="E22" s="549"/>
      <c r="F22" s="549"/>
      <c r="G22" s="549"/>
      <c r="H22" s="549"/>
      <c r="I22" s="549"/>
      <c r="J22" s="549"/>
      <c r="K22" s="549"/>
      <c r="L22" s="549"/>
      <c r="M22" s="549"/>
      <c r="N22" s="549"/>
      <c r="O22" s="549"/>
      <c r="P22" s="549"/>
      <c r="Q22" s="549"/>
      <c r="R22" s="549"/>
      <c r="S22" s="549"/>
      <c r="T22" s="549"/>
      <c r="U22" s="549"/>
    </row>
    <row r="23" ht="22" customHeight="1">
      <c r="A23" s="549"/>
      <c r="B23" s="549"/>
      <c r="C23" s="549"/>
      <c r="D23" s="549"/>
      <c r="E23" s="549"/>
      <c r="F23" s="549"/>
      <c r="G23" s="549"/>
      <c r="H23" s="549"/>
      <c r="I23" s="549"/>
      <c r="J23" s="549"/>
      <c r="K23" s="549"/>
      <c r="L23" s="549"/>
      <c r="M23" s="549"/>
      <c r="N23" s="549"/>
      <c r="O23" s="549"/>
      <c r="P23" s="549"/>
      <c r="Q23" s="549"/>
      <c r="R23" s="549"/>
      <c r="S23" s="549"/>
      <c r="T23" s="549"/>
      <c r="U23" s="549"/>
    </row>
    <row r="24" ht="22" customHeight="1">
      <c r="A24" s="549"/>
      <c r="B24" s="549"/>
      <c r="C24" s="549"/>
      <c r="D24" s="549"/>
      <c r="E24" s="549"/>
      <c r="F24" s="549"/>
      <c r="G24" s="549"/>
      <c r="H24" s="549"/>
      <c r="I24" s="549"/>
      <c r="J24" s="549"/>
      <c r="K24" s="549"/>
      <c r="L24" s="549"/>
      <c r="M24" s="549"/>
      <c r="N24" s="549"/>
      <c r="O24" s="549"/>
      <c r="P24" s="549"/>
      <c r="Q24" s="549"/>
      <c r="R24" s="549"/>
      <c r="S24" s="549"/>
      <c r="T24" s="549"/>
      <c r="U24" s="549"/>
    </row>
    <row r="25" ht="22" customHeight="1">
      <c r="A25" s="549"/>
      <c r="B25" s="549"/>
      <c r="C25" s="549"/>
      <c r="D25" s="549"/>
      <c r="E25" s="549"/>
      <c r="F25" s="549"/>
      <c r="G25" s="549"/>
      <c r="H25" s="549"/>
      <c r="I25" s="549"/>
      <c r="J25" s="549"/>
      <c r="K25" s="549"/>
      <c r="L25" s="549"/>
      <c r="M25" s="549"/>
      <c r="N25" s="549"/>
      <c r="O25" s="549"/>
      <c r="P25" s="549"/>
      <c r="Q25" s="549"/>
      <c r="R25" s="549"/>
      <c r="S25" s="549"/>
      <c r="T25" s="549"/>
      <c r="U25" s="549"/>
    </row>
    <row r="26" ht="22" customHeight="1">
      <c r="A26" s="549"/>
      <c r="B26" s="549"/>
      <c r="C26" s="549"/>
      <c r="D26" s="549"/>
      <c r="E26" s="549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549"/>
      <c r="Q26" s="549"/>
      <c r="R26" s="549"/>
      <c r="S26" s="549"/>
      <c r="T26" s="549"/>
      <c r="U26" s="549"/>
    </row>
    <row r="27" ht="22" customHeight="1">
      <c r="A27" s="549"/>
      <c r="B27" s="549"/>
      <c r="C27" s="549"/>
      <c r="D27" s="549"/>
      <c r="E27" s="549"/>
      <c r="F27" s="549"/>
      <c r="G27" s="549"/>
      <c r="H27" s="549"/>
      <c r="I27" s="549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</row>
    <row r="28" ht="22" customHeight="1">
      <c r="A28" s="549"/>
      <c r="B28" s="549"/>
      <c r="C28" s="549"/>
      <c r="D28" s="549"/>
      <c r="E28" s="549"/>
      <c r="F28" s="549"/>
      <c r="G28" s="549"/>
      <c r="H28" s="549"/>
      <c r="I28" s="549"/>
      <c r="J28" s="549"/>
      <c r="K28" s="549"/>
      <c r="L28" s="549"/>
      <c r="M28" s="549"/>
      <c r="N28" s="549"/>
      <c r="O28" s="549"/>
      <c r="P28" s="549"/>
      <c r="Q28" s="549"/>
      <c r="R28" s="549"/>
      <c r="S28" s="549"/>
      <c r="T28" s="549"/>
      <c r="U28" s="549"/>
    </row>
    <row r="29" ht="22" customHeight="1">
      <c r="A29" s="549"/>
      <c r="B29" s="549"/>
      <c r="C29" s="549"/>
      <c r="D29" s="549"/>
      <c r="E29" s="549"/>
      <c r="F29" s="549"/>
      <c r="G29" s="549"/>
      <c r="H29" s="549"/>
      <c r="I29" s="549"/>
      <c r="J29" s="549"/>
      <c r="K29" s="549"/>
      <c r="L29" s="549"/>
      <c r="M29" s="549"/>
      <c r="N29" s="549"/>
      <c r="O29" s="549"/>
      <c r="P29" s="549"/>
      <c r="Q29" s="549"/>
      <c r="R29" s="549"/>
      <c r="S29" s="549"/>
      <c r="T29" s="549"/>
      <c r="U29" s="549"/>
    </row>
    <row r="30" ht="22" customHeight="1">
      <c r="A30" s="549"/>
      <c r="B30" s="549"/>
      <c r="C30" s="549"/>
      <c r="D30" s="549"/>
      <c r="E30" s="549"/>
      <c r="F30" s="549"/>
      <c r="G30" s="549"/>
      <c r="H30" s="549"/>
      <c r="I30" s="549"/>
      <c r="J30" s="549"/>
      <c r="K30" s="549"/>
      <c r="L30" s="549"/>
      <c r="M30" s="549"/>
      <c r="N30" s="549"/>
      <c r="O30" s="549"/>
      <c r="P30" s="549"/>
      <c r="Q30" s="549"/>
      <c r="R30" s="549"/>
      <c r="S30" s="549"/>
      <c r="T30" s="549"/>
      <c r="U30" s="549"/>
    </row>
    <row r="31" ht="22" customHeight="1">
      <c r="A31" s="549"/>
      <c r="B31" s="549"/>
      <c r="C31" s="549"/>
      <c r="D31" s="549"/>
      <c r="E31" s="549"/>
      <c r="F31" s="549"/>
      <c r="G31" s="549"/>
      <c r="H31" s="549"/>
      <c r="I31" s="549"/>
      <c r="J31" s="549"/>
      <c r="K31" s="549"/>
      <c r="L31" s="549"/>
      <c r="M31" s="549"/>
      <c r="N31" s="549"/>
      <c r="O31" s="549"/>
      <c r="P31" s="549"/>
      <c r="Q31" s="549"/>
      <c r="R31" s="549"/>
      <c r="S31" s="549"/>
      <c r="T31" s="549"/>
      <c r="U31" s="549"/>
    </row>
    <row r="32" ht="22" customHeight="1">
      <c r="A32" s="549"/>
      <c r="B32" s="549"/>
      <c r="C32" s="549"/>
      <c r="D32" s="549"/>
      <c r="E32" s="549"/>
      <c r="F32" s="549"/>
      <c r="G32" s="549"/>
      <c r="H32" s="549"/>
      <c r="I32" s="549"/>
      <c r="J32" s="549"/>
      <c r="K32" s="549"/>
      <c r="L32" s="549"/>
      <c r="M32" s="549"/>
      <c r="N32" s="549"/>
      <c r="O32" s="549"/>
      <c r="P32" s="549"/>
      <c r="Q32" s="549"/>
      <c r="R32" s="549"/>
      <c r="S32" s="549"/>
      <c r="T32" s="549"/>
      <c r="U32" s="549"/>
    </row>
    <row r="33" ht="29" customHeight="1">
      <c r="A33" s="549"/>
      <c r="B33" s="561" t="str">
        <v>03   Management observations</v>
      </c>
      <c r="C33" s="561"/>
      <c r="D33" s="561"/>
      <c r="E33" s="561"/>
      <c r="F33" s="561"/>
      <c r="G33" s="561"/>
      <c r="H33" s="561"/>
      <c r="I33" s="561"/>
      <c r="J33" s="561"/>
      <c r="K33" s="561"/>
      <c r="L33" s="561"/>
      <c r="M33" s="561"/>
      <c r="N33" s="561"/>
      <c r="O33" s="561"/>
      <c r="P33" s="561"/>
      <c r="Q33" s="561"/>
      <c r="R33" s="561"/>
      <c r="S33" s="561"/>
      <c r="T33" s="561"/>
      <c r="U33" s="549"/>
    </row>
    <row r="34" ht="22" customHeight="1">
      <c r="A34" s="549"/>
      <c r="B34" s="563" t="str">
        <v>CALLBACK IMPACT</v>
      </c>
      <c r="C34" s="563"/>
      <c r="D34" s="563"/>
      <c r="E34" s="563"/>
      <c r="F34" s="563"/>
      <c r="G34" s="563"/>
      <c r="H34" s="563"/>
      <c r="I34" s="563"/>
      <c r="J34" s="563"/>
      <c r="K34" s="563"/>
      <c r="L34" s="549"/>
      <c r="M34" s="564" t="str">
        <v>COLLECTION FOLLOW-UP</v>
      </c>
      <c r="N34" s="564"/>
      <c r="O34" s="564"/>
      <c r="P34" s="564"/>
      <c r="Q34" s="564"/>
      <c r="R34" s="564"/>
      <c r="S34" s="564"/>
      <c r="T34" s="564"/>
      <c r="U34" s="549"/>
    </row>
    <row r="35" ht="22" customHeight="1">
      <c r="A35" s="549"/>
      <c r="B35" s="565" t="str">
        <f>IF(AB1=0,"Add completed jobs to see the financial review.",TEXT(AB5,"$#,##0")&amp;" of matched callback cost reduced job contribution from "&amp;TEXT(AB4,"$#,##0")&amp;" to "&amp;TEXT(AB6,"$#,##0")&amp;".")</f>
        <v>$320 of matched callback cost reduced job contribution from $4,915 to $4,595.</v>
      </c>
      <c r="C35" s="565"/>
      <c r="D35" s="565"/>
      <c r="E35" s="565"/>
      <c r="F35" s="565"/>
      <c r="G35" s="565"/>
      <c r="H35" s="565"/>
      <c r="I35" s="565"/>
      <c r="J35" s="565"/>
      <c r="K35" s="565"/>
      <c r="L35" s="549"/>
      <c r="M35" s="565" t="str">
        <f>IF(AB1=0,"Record collections for each job.",IF(AB10=0,"Collection amounts have not been recorded.",TEXT(AB8,"$#,##0")&amp;" remains unpaid across jobs with recorded collections. ")&amp;IF(AB10&lt;AB1,"Collection data is incomplete.","All completed jobs have collection data."))</f>
        <v>$3,000 remains unpaid across jobs with recorded collections. All completed jobs have collection data.</v>
      </c>
      <c r="N35" s="565"/>
      <c r="O35" s="565"/>
      <c r="P35" s="565"/>
      <c r="Q35" s="565"/>
      <c r="R35" s="565"/>
      <c r="S35" s="565"/>
      <c r="T35" s="565"/>
      <c r="U35" s="549"/>
    </row>
    <row r="36" ht="22" customHeight="1">
      <c r="A36" s="549"/>
      <c r="B36" s="565"/>
      <c r="C36" s="565"/>
      <c r="D36" s="565"/>
      <c r="E36" s="565"/>
      <c r="F36" s="565"/>
      <c r="G36" s="565"/>
      <c r="H36" s="565"/>
      <c r="I36" s="565"/>
      <c r="J36" s="565"/>
      <c r="K36" s="565"/>
      <c r="L36" s="549"/>
      <c r="M36" s="565"/>
      <c r="N36" s="565"/>
      <c r="O36" s="565"/>
      <c r="P36" s="565"/>
      <c r="Q36" s="565"/>
      <c r="R36" s="565"/>
      <c r="S36" s="565"/>
      <c r="T36" s="565"/>
      <c r="U36" s="549"/>
    </row>
    <row r="37" ht="22" customHeight="1">
      <c r="A37" s="549"/>
      <c r="B37" s="549"/>
      <c r="C37" s="549"/>
      <c r="D37" s="549"/>
      <c r="E37" s="549"/>
      <c r="F37" s="549"/>
      <c r="G37" s="549"/>
      <c r="H37" s="549"/>
      <c r="I37" s="549"/>
      <c r="J37" s="549"/>
      <c r="K37" s="549"/>
      <c r="L37" s="549"/>
      <c r="M37" s="549"/>
      <c r="N37" s="549"/>
      <c r="O37" s="549"/>
      <c r="P37" s="549"/>
      <c r="Q37" s="549"/>
      <c r="R37" s="549"/>
      <c r="S37" s="549"/>
      <c r="T37" s="549"/>
      <c r="U37" s="549"/>
    </row>
    <row r="38" ht="29" customHeight="1">
      <c r="A38" s="549"/>
      <c r="B38" s="561" t="str">
        <v>04   Service-line performance</v>
      </c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  <c r="T38" s="561"/>
      <c r="U38" s="549"/>
    </row>
    <row r="39" ht="28" customHeight="1">
      <c r="A39" s="549"/>
      <c r="B39" s="566" t="str">
        <v>Service line</v>
      </c>
      <c r="C39" s="566"/>
      <c r="D39" s="566"/>
      <c r="E39" s="566"/>
      <c r="F39" s="567" t="str">
        <v>Jobs</v>
      </c>
      <c r="G39" s="567"/>
      <c r="H39" s="567" t="str">
        <v>Revenue</v>
      </c>
      <c r="I39" s="567"/>
      <c r="J39" s="567"/>
      <c r="K39" s="567" t="str">
        <v>Direct costs</v>
      </c>
      <c r="L39" s="567"/>
      <c r="M39" s="567"/>
      <c r="N39" s="567" t="str">
        <v>After callbacks</v>
      </c>
      <c r="O39" s="567"/>
      <c r="P39" s="567"/>
      <c r="Q39" s="567" t="str">
        <v>Margin</v>
      </c>
      <c r="R39" s="567"/>
      <c r="S39" s="567" t="str">
        <v>Unpaid</v>
      </c>
      <c r="T39" s="567"/>
      <c r="U39" s="549"/>
    </row>
    <row r="40" ht="27" customHeight="1">
      <c r="A40" s="549"/>
      <c r="B40" s="568" t="str">
        <f>AD2</f>
        <v>Installation</v>
      </c>
      <c r="C40" s="568"/>
      <c r="D40" s="568"/>
      <c r="E40" s="568"/>
      <c r="F40" s="569" t="n">
        <f>AE2</f>
        <v>2</v>
      </c>
      <c r="G40" s="569"/>
      <c r="H40" s="570" t="n">
        <f>IF(AE2=0,"",AF2)</f>
        <v>15000</v>
      </c>
      <c r="I40" s="570"/>
      <c r="J40" s="570"/>
      <c r="K40" s="570" t="n">
        <f>IF(AE2=0,"",AG2)</f>
        <v>10500</v>
      </c>
      <c r="L40" s="570"/>
      <c r="M40" s="570"/>
      <c r="N40" s="570" t="n">
        <f>IF(AE2=0,"",AH2)</f>
        <v>4320</v>
      </c>
      <c r="O40" s="570"/>
      <c r="P40" s="570"/>
      <c r="Q40" s="571" t="n">
        <f>IF(AE2=0,"",AI2)</f>
        <v>0.288</v>
      </c>
      <c r="R40" s="571"/>
      <c r="S40" s="570" t="n">
        <f>IF(AE2=0,"",AJ2)</f>
        <v>3000</v>
      </c>
      <c r="T40" s="570"/>
      <c r="U40" s="549"/>
    </row>
    <row r="41" ht="27" customHeight="1">
      <c r="A41" s="549"/>
      <c r="B41" s="572" t="str">
        <f>AD3</f>
        <v>Service / repair</v>
      </c>
      <c r="C41" s="572"/>
      <c r="D41" s="572"/>
      <c r="E41" s="572"/>
      <c r="F41" s="573" t="n">
        <f>AE3</f>
        <v>1</v>
      </c>
      <c r="G41" s="573"/>
      <c r="H41" s="574" t="n">
        <f>IF(AE3=0,"",AF3)</f>
        <v>500</v>
      </c>
      <c r="I41" s="574"/>
      <c r="J41" s="574"/>
      <c r="K41" s="574" t="n">
        <f>IF(AE3=0,"",AG3)</f>
        <v>220</v>
      </c>
      <c r="L41" s="574"/>
      <c r="M41" s="574"/>
      <c r="N41" s="574" t="n">
        <f>IF(AE3=0,"",AH3)</f>
        <v>140</v>
      </c>
      <c r="O41" s="574"/>
      <c r="P41" s="574"/>
      <c r="Q41" s="575" t="n">
        <f>IF(AE3=0,"",AI3)</f>
        <v>0.28</v>
      </c>
      <c r="R41" s="575"/>
      <c r="S41" s="574" t="n">
        <f>IF(AE3=0,"",AJ3)</f>
        <v>0</v>
      </c>
      <c r="T41" s="574"/>
      <c r="U41" s="549"/>
    </row>
    <row r="42" ht="27" customHeight="1">
      <c r="A42" s="549"/>
      <c r="B42" s="568" t="str">
        <f>AD4</f>
        <v>Maintenance</v>
      </c>
      <c r="C42" s="568"/>
      <c r="D42" s="568"/>
      <c r="E42" s="568"/>
      <c r="F42" s="569" t="n">
        <f>AE4</f>
        <v>1</v>
      </c>
      <c r="G42" s="569"/>
      <c r="H42" s="570" t="n">
        <f>IF(AE4=0,"",AF4)</f>
        <v>240</v>
      </c>
      <c r="I42" s="570"/>
      <c r="J42" s="570"/>
      <c r="K42" s="570" t="n">
        <f>IF(AE4=0,"",AG4)</f>
        <v>105</v>
      </c>
      <c r="L42" s="570"/>
      <c r="M42" s="570"/>
      <c r="N42" s="570" t="n">
        <f>IF(AE4=0,"",AH4)</f>
        <v>135</v>
      </c>
      <c r="O42" s="570"/>
      <c r="P42" s="570"/>
      <c r="Q42" s="571" t="n">
        <f>IF(AE4=0,"",AI4)</f>
        <v>0.5625</v>
      </c>
      <c r="R42" s="571"/>
      <c r="S42" s="570" t="n">
        <f>IF(AE4=0,"",AJ4)</f>
        <v>0</v>
      </c>
      <c r="T42" s="570"/>
      <c r="U42" s="549"/>
    </row>
    <row r="43" ht="27" customHeight="1">
      <c r="A43" s="549"/>
      <c r="B43" s="572" t="str">
        <f>AD5</f>
        <v>Other</v>
      </c>
      <c r="C43" s="572"/>
      <c r="D43" s="572"/>
      <c r="E43" s="572"/>
      <c r="F43" s="573" t="n">
        <f>AE5</f>
        <v>0</v>
      </c>
      <c r="G43" s="573"/>
      <c r="H43" s="574" t="str">
        <f>IF(AE5=0,"",AF5)</f>
      </c>
      <c r="I43" s="574"/>
      <c r="J43" s="574"/>
      <c r="K43" s="574" t="str">
        <f>IF(AE5=0,"",AG5)</f>
      </c>
      <c r="L43" s="574"/>
      <c r="M43" s="574"/>
      <c r="N43" s="574" t="str">
        <f>IF(AE5=0,"",AH5)</f>
      </c>
      <c r="O43" s="574"/>
      <c r="P43" s="574"/>
      <c r="Q43" s="575" t="str">
        <f>IF(AE5=0,"",AI5)</f>
      </c>
      <c r="R43" s="575"/>
      <c r="S43" s="574" t="str">
        <f>IF(AE5=0,"",AJ5)</f>
      </c>
      <c r="T43" s="574"/>
      <c r="U43" s="549"/>
    </row>
    <row r="44" ht="29" customHeight="1">
      <c r="A44" s="549"/>
      <c r="B44" s="576" t="str">
        <v>Total</v>
      </c>
      <c r="C44" s="576"/>
      <c r="D44" s="576"/>
      <c r="E44" s="576"/>
      <c r="F44" s="577" t="n">
        <f>AB1</f>
        <v>4</v>
      </c>
      <c r="G44" s="577"/>
      <c r="H44" s="578" t="n">
        <f>IF(AB1=0,"",AB2)</f>
        <v>15740</v>
      </c>
      <c r="I44" s="578"/>
      <c r="J44" s="578"/>
      <c r="K44" s="578" t="n">
        <f>IF(AB1=0,"",AB3)</f>
        <v>10825</v>
      </c>
      <c r="L44" s="578"/>
      <c r="M44" s="578"/>
      <c r="N44" s="578" t="n">
        <f>IF(AB1=0,"",AB6)</f>
        <v>4595</v>
      </c>
      <c r="O44" s="578"/>
      <c r="P44" s="578"/>
      <c r="Q44" s="579" t="n">
        <f>IF(AB1=0,"",AB7)</f>
        <v>0.29193138500635324</v>
      </c>
      <c r="R44" s="579"/>
      <c r="S44" s="578" t="n">
        <f>IF(AB10=0,"",AB8)</f>
        <v>3000</v>
      </c>
      <c r="T44" s="578"/>
      <c r="U44" s="549"/>
    </row>
    <row r="45" ht="22" customHeight="1">
      <c r="A45" s="549"/>
      <c r="B45" s="549"/>
      <c r="C45" s="549"/>
      <c r="D45" s="549"/>
      <c r="E45" s="549"/>
      <c r="F45" s="549"/>
      <c r="G45" s="549"/>
      <c r="H45" s="549"/>
      <c r="I45" s="549"/>
      <c r="J45" s="549"/>
      <c r="K45" s="549"/>
      <c r="L45" s="549"/>
      <c r="M45" s="549"/>
      <c r="N45" s="549"/>
      <c r="O45" s="549"/>
      <c r="P45" s="549"/>
      <c r="Q45" s="549"/>
      <c r="R45" s="549"/>
      <c r="S45" s="549"/>
      <c r="T45" s="549"/>
      <c r="U45" s="549"/>
    </row>
    <row r="46" ht="25" customHeight="1">
      <c r="A46" s="549"/>
      <c r="B46" s="562" t="str">
        <f>"DATA REVIEW   "&amp;TEXT(AB13,"0")&amp;" job rows need attention  /  "&amp;TEXT(AB14,"0")&amp;" callback rows need attention  /  "&amp;TEXT(AB15,"0")&amp;" unmatched callbacks"</f>
        <v>DATA REVIEW   0 job rows need attention  /  0 callback rows need attention  /  0 unmatched callbacks</v>
      </c>
      <c r="C46" s="562"/>
      <c r="D46" s="562"/>
      <c r="E46" s="562"/>
      <c r="F46" s="562"/>
      <c r="G46" s="562"/>
      <c r="H46" s="562"/>
      <c r="I46" s="562"/>
      <c r="J46" s="562"/>
      <c r="K46" s="562"/>
      <c r="L46" s="562"/>
      <c r="M46" s="562"/>
      <c r="N46" s="562"/>
      <c r="O46" s="562"/>
      <c r="P46" s="562"/>
      <c r="Q46" s="562"/>
      <c r="R46" s="562"/>
      <c r="S46" s="562"/>
      <c r="T46" s="562"/>
      <c r="U46" s="549"/>
    </row>
    <row r="47" ht="22" customHeight="1">
      <c r="A47" s="549"/>
      <c r="B47" s="580" t="str">
        <v>Contribution and margin are before office expenses, insurance, administration and taxes; they are not net profit. Unmatched callbacks are excluded from job contribution. Unpaid balances cover recorded collections only.</v>
      </c>
      <c r="C47" s="580"/>
      <c r="D47" s="580"/>
      <c r="E47" s="580"/>
      <c r="F47" s="580"/>
      <c r="G47" s="580"/>
      <c r="H47" s="580"/>
      <c r="I47" s="580"/>
      <c r="J47" s="580"/>
      <c r="K47" s="580"/>
      <c r="L47" s="580"/>
      <c r="M47" s="580"/>
      <c r="N47" s="580"/>
      <c r="O47" s="580"/>
      <c r="P47" s="580"/>
      <c r="Q47" s="580"/>
      <c r="R47" s="580"/>
      <c r="S47" s="580"/>
      <c r="T47" s="580"/>
      <c r="U47" s="549"/>
    </row>
    <row r="48" ht="22" customHeight="1">
      <c r="A48" s="549"/>
      <c r="B48" s="580"/>
      <c r="C48" s="580"/>
      <c r="D48" s="580"/>
      <c r="E48" s="580"/>
      <c r="F48" s="580"/>
      <c r="G48" s="580"/>
      <c r="H48" s="580"/>
      <c r="I48" s="580"/>
      <c r="J48" s="580"/>
      <c r="K48" s="580"/>
      <c r="L48" s="580"/>
      <c r="M48" s="580"/>
      <c r="N48" s="580"/>
      <c r="O48" s="580"/>
      <c r="P48" s="580"/>
      <c r="Q48" s="580"/>
      <c r="R48" s="580"/>
      <c r="S48" s="580"/>
      <c r="T48" s="580"/>
      <c r="U48" s="549"/>
    </row>
    <row r="49" ht="22" customHeight="1">
      <c r="A49" s="549"/>
      <c r="B49" s="549"/>
      <c r="C49" s="549"/>
      <c r="D49" s="549"/>
      <c r="E49" s="549"/>
      <c r="F49" s="549"/>
      <c r="G49" s="549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  <c r="T49" s="549"/>
      <c r="U49" s="549"/>
    </row>
    <row r="50" ht="25" customHeight="1">
      <c r="A50" s="540"/>
      <c r="B50" s="581" t="str">
        <v>ADIL NADEEM</v>
      </c>
      <c r="C50" s="581"/>
      <c r="D50" s="581"/>
      <c r="E50" s="581"/>
      <c r="F50" s="581"/>
      <c r="G50" s="581"/>
      <c r="H50" s="581"/>
      <c r="I50" s="581"/>
      <c r="J50" s="581"/>
      <c r="K50" s="581"/>
      <c r="L50" s="581"/>
      <c r="M50" s="582" t="str">
        <v>+1 (213) 597-5806</v>
      </c>
      <c r="N50" s="582"/>
      <c r="O50" s="582"/>
      <c r="P50" s="582"/>
      <c r="Q50" s="582"/>
      <c r="R50" s="582"/>
      <c r="S50" s="582"/>
      <c r="T50" s="582"/>
      <c r="U50" s="540"/>
    </row>
    <row r="51" ht="22" customHeight="1">
      <c r="A51" s="540"/>
      <c r="B51" s="583" t="str">
        <v>Bookkeeping, cleanup and catch-up, payroll accounting, consultation, and tax-preparation support.</v>
      </c>
      <c r="C51" s="583"/>
      <c r="D51" s="583"/>
      <c r="E51" s="583"/>
      <c r="F51" s="583"/>
      <c r="G51" s="583"/>
      <c r="H51" s="583"/>
      <c r="I51" s="583"/>
      <c r="J51" s="583"/>
      <c r="K51" s="583"/>
      <c r="L51" s="583"/>
      <c r="M51" s="583"/>
      <c r="N51" s="583"/>
      <c r="O51" s="583"/>
      <c r="P51" s="583"/>
      <c r="Q51" s="583"/>
      <c r="R51" s="583"/>
      <c r="S51" s="583"/>
      <c r="T51" s="583"/>
      <c r="U51" s="540"/>
    </row>
    <row r="52" ht="22" customHeight="1">
      <c r="A52" s="540"/>
      <c r="B52" s="583"/>
      <c r="C52" s="583"/>
      <c r="D52" s="583"/>
      <c r="E52" s="583"/>
      <c r="F52" s="583"/>
      <c r="G52" s="583"/>
      <c r="H52" s="583"/>
      <c r="I52" s="583"/>
      <c r="J52" s="583"/>
      <c r="K52" s="583"/>
      <c r="L52" s="583"/>
      <c r="M52" s="583"/>
      <c r="N52" s="583"/>
      <c r="O52" s="583"/>
      <c r="P52" s="583"/>
      <c r="Q52" s="583"/>
      <c r="R52" s="583"/>
      <c r="S52" s="583"/>
      <c r="T52" s="583"/>
      <c r="U52" s="540"/>
    </row>
    <row r="53" ht="22" customHeight="1">
      <c r="A53" s="540"/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40"/>
      <c r="P53" s="540"/>
      <c r="Q53" s="540"/>
      <c r="R53" s="540"/>
      <c r="S53" s="540"/>
      <c r="T53" s="540"/>
      <c r="U53" s="540"/>
    </row>
    <row r="54" ht="22" customHeight="1">
      <c r="A54" s="549"/>
      <c r="B54" s="549"/>
      <c r="C54" s="549"/>
      <c r="D54" s="549"/>
      <c r="E54" s="549"/>
      <c r="F54" s="549"/>
      <c r="G54" s="549"/>
      <c r="H54" s="549"/>
      <c r="I54" s="549"/>
      <c r="J54" s="549"/>
      <c r="K54" s="549"/>
      <c r="L54" s="549"/>
      <c r="M54" s="549"/>
      <c r="N54" s="549"/>
      <c r="O54" s="549"/>
      <c r="P54" s="549"/>
      <c r="Q54" s="549"/>
      <c r="R54" s="549"/>
      <c r="S54" s="549"/>
      <c r="T54" s="549"/>
      <c r="U54" s="549"/>
    </row>
    <row r="55" ht="22" customHeight="1">
      <c r="A55" s="549"/>
      <c r="B55" s="549"/>
      <c r="C55" s="549"/>
      <c r="D55" s="549"/>
      <c r="E55" s="549"/>
      <c r="F55" s="549"/>
      <c r="G55" s="549"/>
      <c r="H55" s="549"/>
      <c r="I55" s="549"/>
      <c r="J55" s="549"/>
      <c r="K55" s="549"/>
      <c r="L55" s="549"/>
      <c r="M55" s="549"/>
      <c r="N55" s="549"/>
      <c r="O55" s="549"/>
      <c r="P55" s="549"/>
      <c r="Q55" s="549"/>
      <c r="R55" s="549"/>
      <c r="S55" s="549"/>
      <c r="T55" s="549"/>
      <c r="U55" s="549"/>
    </row>
  </sheetData>
  <sheetProtection password="A7CD" sheet="1" objects="1" scenarios="1" selectLockedCells="0" selectUnlockedCells="0"/>
  <mergeCells>
    <mergeCell ref="B2:N2"/>
    <mergeCell ref="B3:O4"/>
    <mergeCell ref="P2:T2"/>
    <mergeCell ref="P3:T4"/>
    <mergeCell ref="B6:T6"/>
    <mergeCell ref="B8:E8"/>
    <mergeCell ref="B9:E11"/>
    <mergeCell ref="B12:E13"/>
    <mergeCell ref="G8:J8"/>
    <mergeCell ref="G9:J11"/>
    <mergeCell ref="G12:J13"/>
    <mergeCell ref="L8:O8"/>
    <mergeCell ref="L9:O11"/>
    <mergeCell ref="L12:O13"/>
    <mergeCell ref="Q8:T8"/>
    <mergeCell ref="Q9:T11"/>
    <mergeCell ref="Q12:T13"/>
    <mergeCell ref="B15:F15"/>
    <mergeCell ref="G15:K15"/>
    <mergeCell ref="L15:P15"/>
    <mergeCell ref="Q15:T15"/>
    <mergeCell ref="B17:J17"/>
    <mergeCell ref="L17:T17"/>
    <mergeCell ref="B18:J18"/>
    <mergeCell ref="L18:T18"/>
    <mergeCell ref="B33:T33"/>
    <mergeCell ref="B34:K34"/>
    <mergeCell ref="B35:K36"/>
    <mergeCell ref="M34:T34"/>
    <mergeCell ref="M35:T36"/>
    <mergeCell ref="B38:T38"/>
    <mergeCell ref="B39:E39"/>
    <mergeCell ref="B40:E40"/>
    <mergeCell ref="B41:E41"/>
    <mergeCell ref="B42:E42"/>
    <mergeCell ref="B43:E43"/>
    <mergeCell ref="F39:G39"/>
    <mergeCell ref="F40:G40"/>
    <mergeCell ref="F41:G41"/>
    <mergeCell ref="F42:G42"/>
    <mergeCell ref="F43:G43"/>
    <mergeCell ref="H39:J39"/>
    <mergeCell ref="H40:J40"/>
    <mergeCell ref="H41:J41"/>
    <mergeCell ref="H42:J42"/>
    <mergeCell ref="H43:J43"/>
    <mergeCell ref="K39:M39"/>
    <mergeCell ref="K40:M40"/>
    <mergeCell ref="K41:M41"/>
    <mergeCell ref="K42:M42"/>
    <mergeCell ref="K43:M43"/>
    <mergeCell ref="N39:P39"/>
    <mergeCell ref="N40:P40"/>
    <mergeCell ref="N41:P41"/>
    <mergeCell ref="N42:P42"/>
    <mergeCell ref="N43:P43"/>
    <mergeCell ref="Q39:R39"/>
    <mergeCell ref="Q40:R40"/>
    <mergeCell ref="Q41:R41"/>
    <mergeCell ref="Q42:R42"/>
    <mergeCell ref="Q43:R43"/>
    <mergeCell ref="S39:T39"/>
    <mergeCell ref="S40:T40"/>
    <mergeCell ref="S41:T41"/>
    <mergeCell ref="S42:T42"/>
    <mergeCell ref="S43:T43"/>
    <mergeCell ref="B44:E44"/>
    <mergeCell ref="F44:G44"/>
    <mergeCell ref="H44:J44"/>
    <mergeCell ref="K44:M44"/>
    <mergeCell ref="N44:P44"/>
    <mergeCell ref="Q44:R44"/>
    <mergeCell ref="S44:T44"/>
    <mergeCell ref="B46:T46"/>
    <mergeCell ref="B47:T48"/>
    <mergeCell ref="B50:L50"/>
    <mergeCell ref="M50:T50"/>
    <mergeCell ref="B51:T52"/>
  </mergeCells>
  <conditionalFormatting sqref="B46:T46">
    <cfRule type="expression" dxfId="6" priority="1">
      <formula>SUM($AB$13:$AB$15)&gt;0</formula>
    </cfRule>
  </conditionalFormatting>
  <pageMargins left="0.25" right="0.25" top="0.25" bottom="0.25" header="0.1" footer="0.1"/>
  <pageSetup orientation="portrait" paperSize="1" fitToWidth="1" fitToHeight="1"/>
  <drawing ns1:id="Rec002c4410d74c0f"/>
</worksheet>
</file>

<file path=xl/worksheets/sheet2.xml><?xml version="1.0" encoding="utf-8"?>
<worksheet xmlns="http://schemas.openxmlformats.org/spreadsheetml/2006/main">
  <sheetPr>
    <tabColor rgb="FF17324D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15" hidden="0" customWidth="1"/>
    <col min="14" max="14" width="15" hidden="0" customWidth="1"/>
    <col min="15" max="15" width="15" hidden="0" customWidth="1"/>
    <col min="16" max="16" width="15" hidden="0" customWidth="1"/>
    <col min="17" max="17" width="15" hidden="0" customWidth="1"/>
    <col min="18" max="18" width="22" hidden="0" customWidth="1"/>
    <col min="19" max="19" width="22" hidden="0" customWidth="1"/>
  </cols>
  <sheetData>
    <row r="1" ht="25" customHeight="1">
      <c r="A1" s="584"/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  <c r="N1" s="584"/>
      <c r="O1" s="584"/>
      <c r="P1" s="584"/>
      <c r="Q1" s="584"/>
      <c r="R1" s="584"/>
      <c r="S1" s="584"/>
    </row>
    <row r="2" ht="39" customHeight="1">
      <c r="A2" s="585" t="str">
        <v>HVAC job log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  <c r="N2" s="585"/>
      <c r="O2" s="585"/>
      <c r="P2" s="585"/>
      <c r="Q2" s="585"/>
      <c r="R2" s="585"/>
      <c r="S2" s="585"/>
    </row>
    <row r="3" ht="30" customHeight="1">
      <c r="A3" s="586" t="str">
        <v>Enter completed jobs in yellow. Use one unique job ID per row. Amounts in USD, excluding sales tax. Capacity: 100 jobs.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</row>
    <row r="4" ht="30" customHeight="1">
      <c r="A4" s="586" t="str">
        <v>ILLUSTRATIVE EXAMPLES: clear A7:J10 before entering real jobs. Keep callback costs out of original job costs; record them once in Callback Log.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O4" s="586"/>
      <c r="P4" s="586"/>
      <c r="Q4" s="586"/>
      <c r="R4" s="586"/>
      <c r="S4" s="586"/>
    </row>
    <row r="5" ht="25" customHeight="1">
      <c r="A5" s="584"/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  <c r="R5" s="584"/>
      <c r="S5" s="584"/>
    </row>
    <row r="6" ht="48" customHeight="1">
      <c r="A6" s="587" t="str">
        <v>Completed date</v>
      </c>
      <c r="B6" s="587" t="str">
        <v>Job ID</v>
      </c>
      <c r="C6" s="587" t="str">
        <v>Job type</v>
      </c>
      <c r="D6" s="587" t="str">
        <v>Job revenue</v>
      </c>
      <c r="E6" s="587" t="str">
        <v>Equipment / materials</v>
      </c>
      <c r="F6" s="587" t="str">
        <v>Paid hours</v>
      </c>
      <c r="G6" s="587" t="str">
        <v>Loaded $ / hour</v>
      </c>
      <c r="H6" s="587" t="str">
        <v>Subcontractors</v>
      </c>
      <c r="I6" s="587" t="str">
        <v>Other direct costs</v>
      </c>
      <c r="J6" s="587" t="str">
        <v>Collected to date</v>
      </c>
      <c r="K6" s="587" t="str">
        <v>Labor cost</v>
      </c>
      <c r="L6" s="587" t="str">
        <v>Direct costs</v>
      </c>
      <c r="M6" s="587" t="str">
        <v>Toward overhead</v>
      </c>
      <c r="N6" s="587" t="str">
        <v>Margin before callbacks</v>
      </c>
      <c r="O6" s="587" t="str">
        <v>Unpaid / credit</v>
      </c>
      <c r="P6" s="587" t="str">
        <v>Callback net cost</v>
      </c>
      <c r="Q6" s="587" t="str">
        <v>After callbacks</v>
      </c>
      <c r="R6" s="587" t="str">
        <v>Job status</v>
      </c>
      <c r="S6" s="587" t="str">
        <v>Collection status</v>
      </c>
    </row>
    <row r="7" ht="27" customHeight="1">
      <c r="A7" s="588" t="d">
        <v>2026-10-01T12:00:00.000Z</v>
      </c>
      <c r="B7" s="589" t="str">
        <v>DEMO-001</v>
      </c>
      <c r="C7" s="590" t="str">
        <v>Installation</v>
      </c>
      <c r="D7" s="591" t="n">
        <v>6000</v>
      </c>
      <c r="E7" s="591" t="n">
        <v>2500</v>
      </c>
      <c r="F7" s="592" t="n">
        <v>20</v>
      </c>
      <c r="G7" s="591" t="n">
        <v>60</v>
      </c>
      <c r="H7" s="591" t="n">
        <v>0</v>
      </c>
      <c r="I7" s="591" t="n">
        <v>300</v>
      </c>
      <c r="J7" s="591" t="n">
        <v>3000</v>
      </c>
      <c r="K7" s="593" t="n">
        <f>IF(R7="Complete",F7*G7,"")</f>
        <v>1200</v>
      </c>
      <c r="L7" s="593" t="n">
        <f>IF(R7="Complete",SUM(E7,H7:I7,K7),"")</f>
        <v>4000</v>
      </c>
      <c r="M7" s="593" t="n">
        <f>IF(R7="Complete",D7-L7,"")</f>
        <v>2000</v>
      </c>
      <c r="N7" s="594" t="n">
        <f>IF(R7&lt;&gt;"Complete","",IF(D7=0,"n.a.",M7/D7))</f>
        <v>0.3333333333333333</v>
      </c>
      <c r="O7" s="593" t="n">
        <f>IF(S7="Recorded",D7-J7,"")</f>
        <v>3000</v>
      </c>
      <c r="P7" s="593" t="n">
        <f>IF(R7="Complete",SUMIFS('Callback Log'!$K$7:$K$66,'Callback Log'!$B$7:$B$66,B7,'Callback Log'!$L$7:$L$66,"Complete"),"")</f>
        <v>180</v>
      </c>
      <c r="Q7" s="593" t="n">
        <f>IF(R7="Complete",M7-P7,"")</f>
        <v>1820</v>
      </c>
      <c r="R7" s="595" t="str">
        <f>IF(COUNTA(A7:J7)=0,"",IF(OR(NOT(ISNUMBER(A7)),B7="",C7="",COUNT(D7:I7)&lt;6),"Needs inputs",IF(AND(C7&lt;&gt;"Installation",C7&lt;&gt;"Service / repair",C7&lt;&gt;"Maintenance",C7&lt;&gt;"Other"),"Check job type",IF(COUNTIFS($B$7:$B$106,B7)&gt;1,"Duplicate job ID",IF(MIN(D7:I7)&lt;0,"Check negative input","Complete")))))</f>
        <v>Complete</v>
      </c>
      <c r="S7" s="595" t="str">
        <f>IF(R7&lt;&gt;"Complete","",IF(NOT(ISNUMBER(J7)),"Needs collection amount",IF(J7&lt;0,"Check negative amount","Recorded")))</f>
        <v>Recorded</v>
      </c>
    </row>
    <row r="8" ht="27" customHeight="1">
      <c r="A8" s="588" t="d">
        <v>2026-10-02T12:00:00.000Z</v>
      </c>
      <c r="B8" s="589" t="str">
        <v>DEMO-002</v>
      </c>
      <c r="C8" s="590" t="str">
        <v>Service / repair</v>
      </c>
      <c r="D8" s="591" t="n">
        <v>500</v>
      </c>
      <c r="E8" s="591" t="n">
        <v>80</v>
      </c>
      <c r="F8" s="592" t="n">
        <v>2</v>
      </c>
      <c r="G8" s="591" t="n">
        <v>60</v>
      </c>
      <c r="H8" s="591" t="n">
        <v>0</v>
      </c>
      <c r="I8" s="591" t="n">
        <v>20</v>
      </c>
      <c r="J8" s="591" t="n">
        <v>500</v>
      </c>
      <c r="K8" s="593" t="n">
        <f>IF(R8="Complete",F8*G8,"")</f>
        <v>120</v>
      </c>
      <c r="L8" s="593" t="n">
        <f>IF(R8="Complete",SUM(E8,H8:I8,K8),"")</f>
        <v>220</v>
      </c>
      <c r="M8" s="593" t="n">
        <f>IF(R8="Complete",D8-L8,"")</f>
        <v>280</v>
      </c>
      <c r="N8" s="594" t="n">
        <f>IF(R8&lt;&gt;"Complete","",IF(D8=0,"n.a.",M8/D8))</f>
        <v>0.56</v>
      </c>
      <c r="O8" s="593" t="n">
        <f>IF(S8="Recorded",D8-J8,"")</f>
        <v>0</v>
      </c>
      <c r="P8" s="593" t="n">
        <f>IF(R8="Complete",SUMIFS('Callback Log'!$K$7:$K$66,'Callback Log'!$B$7:$B$66,B8,'Callback Log'!$L$7:$L$66,"Complete"),"")</f>
        <v>140</v>
      </c>
      <c r="Q8" s="593" t="n">
        <f>IF(R8="Complete",M8-P8,"")</f>
        <v>140</v>
      </c>
      <c r="R8" s="595" t="str">
        <f>IF(COUNTA(A8:J8)=0,"",IF(OR(NOT(ISNUMBER(A8)),B8="",C8="",COUNT(D8:I8)&lt;6),"Needs inputs",IF(AND(C8&lt;&gt;"Installation",C8&lt;&gt;"Service / repair",C8&lt;&gt;"Maintenance",C8&lt;&gt;"Other"),"Check job type",IF(COUNTIFS($B$7:$B$106,B8)&gt;1,"Duplicate job ID",IF(MIN(D8:I8)&lt;0,"Check negative input","Complete")))))</f>
        <v>Complete</v>
      </c>
      <c r="S8" s="595" t="str">
        <f>IF(R8&lt;&gt;"Complete","",IF(NOT(ISNUMBER(J8)),"Needs collection amount",IF(J8&lt;0,"Check negative amount","Recorded")))</f>
        <v>Recorded</v>
      </c>
    </row>
    <row r="9" ht="27" customHeight="1">
      <c r="A9" s="588" t="d">
        <v>2026-10-03T12:00:00.000Z</v>
      </c>
      <c r="B9" s="589" t="str">
        <v>DEMO-003</v>
      </c>
      <c r="C9" s="590" t="str">
        <v>Maintenance</v>
      </c>
      <c r="D9" s="591" t="n">
        <v>240</v>
      </c>
      <c r="E9" s="591" t="n">
        <v>30</v>
      </c>
      <c r="F9" s="592" t="n">
        <v>0.75</v>
      </c>
      <c r="G9" s="591" t="n">
        <v>60</v>
      </c>
      <c r="H9" s="591" t="n">
        <v>0</v>
      </c>
      <c r="I9" s="591" t="n">
        <v>30</v>
      </c>
      <c r="J9" s="591" t="n">
        <v>240</v>
      </c>
      <c r="K9" s="593" t="n">
        <f>IF(R9="Complete",F9*G9,"")</f>
        <v>45</v>
      </c>
      <c r="L9" s="593" t="n">
        <f>IF(R9="Complete",SUM(E9,H9:I9,K9),"")</f>
        <v>105</v>
      </c>
      <c r="M9" s="593" t="n">
        <f>IF(R9="Complete",D9-L9,"")</f>
        <v>135</v>
      </c>
      <c r="N9" s="594" t="n">
        <f>IF(R9&lt;&gt;"Complete","",IF(D9=0,"n.a.",M9/D9))</f>
        <v>0.5625</v>
      </c>
      <c r="O9" s="593" t="n">
        <f>IF(S9="Recorded",D9-J9,"")</f>
        <v>0</v>
      </c>
      <c r="P9" s="593" t="n">
        <f>IF(R9="Complete",SUMIFS('Callback Log'!$K$7:$K$66,'Callback Log'!$B$7:$B$66,B9,'Callback Log'!$L$7:$L$66,"Complete"),"")</f>
        <v>0</v>
      </c>
      <c r="Q9" s="593" t="n">
        <f>IF(R9="Complete",M9-P9,"")</f>
        <v>135</v>
      </c>
      <c r="R9" s="595" t="str">
        <f>IF(COUNTA(A9:J9)=0,"",IF(OR(NOT(ISNUMBER(A9)),B9="",C9="",COUNT(D9:I9)&lt;6),"Needs inputs",IF(AND(C9&lt;&gt;"Installation",C9&lt;&gt;"Service / repair",C9&lt;&gt;"Maintenance",C9&lt;&gt;"Other"),"Check job type",IF(COUNTIFS($B$7:$B$106,B9)&gt;1,"Duplicate job ID",IF(MIN(D9:I9)&lt;0,"Check negative input","Complete")))))</f>
        <v>Complete</v>
      </c>
      <c r="S9" s="595" t="str">
        <f>IF(R9&lt;&gt;"Complete","",IF(NOT(ISNUMBER(J9)),"Needs collection amount",IF(J9&lt;0,"Check negative amount","Recorded")))</f>
        <v>Recorded</v>
      </c>
    </row>
    <row r="10" ht="27" customHeight="1">
      <c r="A10" s="588" t="d">
        <v>2026-10-04T12:00:00.000Z</v>
      </c>
      <c r="B10" s="589" t="str">
        <v>DEMO-004</v>
      </c>
      <c r="C10" s="590" t="str">
        <v>Installation</v>
      </c>
      <c r="D10" s="591" t="n">
        <v>9000</v>
      </c>
      <c r="E10" s="591" t="n">
        <v>5000</v>
      </c>
      <c r="F10" s="592" t="n">
        <v>20</v>
      </c>
      <c r="G10" s="591" t="n">
        <v>60</v>
      </c>
      <c r="H10" s="591" t="n">
        <v>200</v>
      </c>
      <c r="I10" s="591" t="n">
        <v>100</v>
      </c>
      <c r="J10" s="591" t="n">
        <v>9000</v>
      </c>
      <c r="K10" s="593" t="n">
        <f>IF(R10="Complete",F10*G10,"")</f>
        <v>1200</v>
      </c>
      <c r="L10" s="593" t="n">
        <f>IF(R10="Complete",SUM(E10,H10:I10,K10),"")</f>
        <v>6500</v>
      </c>
      <c r="M10" s="593" t="n">
        <f>IF(R10="Complete",D10-L10,"")</f>
        <v>2500</v>
      </c>
      <c r="N10" s="594" t="n">
        <f>IF(R10&lt;&gt;"Complete","",IF(D10=0,"n.a.",M10/D10))</f>
        <v>0.2777777777777778</v>
      </c>
      <c r="O10" s="593" t="n">
        <f>IF(S10="Recorded",D10-J10,"")</f>
        <v>0</v>
      </c>
      <c r="P10" s="593" t="n">
        <f>IF(R10="Complete",SUMIFS('Callback Log'!$K$7:$K$66,'Callback Log'!$B$7:$B$66,B10,'Callback Log'!$L$7:$L$66,"Complete"),"")</f>
        <v>0</v>
      </c>
      <c r="Q10" s="593" t="n">
        <f>IF(R10="Complete",M10-P10,"")</f>
        <v>2500</v>
      </c>
      <c r="R10" s="595" t="str">
        <f>IF(COUNTA(A10:J10)=0,"",IF(OR(NOT(ISNUMBER(A10)),B10="",C10="",COUNT(D10:I10)&lt;6),"Needs inputs",IF(AND(C10&lt;&gt;"Installation",C10&lt;&gt;"Service / repair",C10&lt;&gt;"Maintenance",C10&lt;&gt;"Other"),"Check job type",IF(COUNTIFS($B$7:$B$106,B10)&gt;1,"Duplicate job ID",IF(MIN(D10:I10)&lt;0,"Check negative input","Complete")))))</f>
        <v>Complete</v>
      </c>
      <c r="S10" s="595" t="str">
        <f>IF(R10&lt;&gt;"Complete","",IF(NOT(ISNUMBER(J10)),"Needs collection amount",IF(J10&lt;0,"Check negative amount","Recorded")))</f>
        <v>Recorded</v>
      </c>
    </row>
    <row r="11" ht="27" customHeight="1">
      <c r="A11" s="588"/>
      <c r="B11" s="589"/>
      <c r="C11" s="590"/>
      <c r="D11" s="591"/>
      <c r="E11" s="591"/>
      <c r="F11" s="592"/>
      <c r="G11" s="591"/>
      <c r="H11" s="591"/>
      <c r="I11" s="591"/>
      <c r="J11" s="591"/>
      <c r="K11" s="593" t="str">
        <f>IF(R11="Complete",F11*G11,"")</f>
      </c>
      <c r="L11" s="593" t="str">
        <f>IF(R11="Complete",SUM(E11,H11:I11,K11),"")</f>
      </c>
      <c r="M11" s="593" t="str">
        <f>IF(R11="Complete",D11-L11,"")</f>
      </c>
      <c r="N11" s="594" t="str">
        <f>IF(R11&lt;&gt;"Complete","",IF(D11=0,"n.a.",M11/D11))</f>
      </c>
      <c r="O11" s="593" t="str">
        <f>IF(S11="Recorded",D11-J11,"")</f>
      </c>
      <c r="P11" s="593" t="str">
        <f>IF(R11="Complete",SUMIFS('Callback Log'!$K$7:$K$66,'Callback Log'!$B$7:$B$66,B11,'Callback Log'!$L$7:$L$66,"Complete"),"")</f>
      </c>
      <c r="Q11" s="593" t="str">
        <f>IF(R11="Complete",M11-P11,"")</f>
      </c>
      <c r="R11" s="595" t="str">
        <f>IF(COUNTA(A11:J11)=0,"",IF(OR(NOT(ISNUMBER(A11)),B11="",C11="",COUNT(D11:I11)&lt;6),"Needs inputs",IF(AND(C11&lt;&gt;"Installation",C11&lt;&gt;"Service / repair",C11&lt;&gt;"Maintenance",C11&lt;&gt;"Other"),"Check job type",IF(COUNTIFS($B$7:$B$106,B11)&gt;1,"Duplicate job ID",IF(MIN(D11:I11)&lt;0,"Check negative input","Complete")))))</f>
      </c>
      <c r="S11" s="595" t="str">
        <f>IF(R11&lt;&gt;"Complete","",IF(NOT(ISNUMBER(J11)),"Needs collection amount",IF(J11&lt;0,"Check negative amount","Recorded")))</f>
      </c>
    </row>
    <row r="12" ht="27" customHeight="1">
      <c r="A12" s="588"/>
      <c r="B12" s="589"/>
      <c r="C12" s="590"/>
      <c r="D12" s="591"/>
      <c r="E12" s="591"/>
      <c r="F12" s="592"/>
      <c r="G12" s="591"/>
      <c r="H12" s="591"/>
      <c r="I12" s="591"/>
      <c r="J12" s="591"/>
      <c r="K12" s="593" t="str">
        <f>IF(R12="Complete",F12*G12,"")</f>
      </c>
      <c r="L12" s="593" t="str">
        <f>IF(R12="Complete",SUM(E12,H12:I12,K12),"")</f>
      </c>
      <c r="M12" s="593" t="str">
        <f>IF(R12="Complete",D12-L12,"")</f>
      </c>
      <c r="N12" s="594" t="str">
        <f>IF(R12&lt;&gt;"Complete","",IF(D12=0,"n.a.",M12/D12))</f>
      </c>
      <c r="O12" s="593" t="str">
        <f>IF(S12="Recorded",D12-J12,"")</f>
      </c>
      <c r="P12" s="593" t="str">
        <f>IF(R12="Complete",SUMIFS('Callback Log'!$K$7:$K$66,'Callback Log'!$B$7:$B$66,B12,'Callback Log'!$L$7:$L$66,"Complete"),"")</f>
      </c>
      <c r="Q12" s="593" t="str">
        <f>IF(R12="Complete",M12-P12,"")</f>
      </c>
      <c r="R12" s="595" t="str">
        <f>IF(COUNTA(A12:J12)=0,"",IF(OR(NOT(ISNUMBER(A12)),B12="",C12="",COUNT(D12:I12)&lt;6),"Needs inputs",IF(AND(C12&lt;&gt;"Installation",C12&lt;&gt;"Service / repair",C12&lt;&gt;"Maintenance",C12&lt;&gt;"Other"),"Check job type",IF(COUNTIFS($B$7:$B$106,B12)&gt;1,"Duplicate job ID",IF(MIN(D12:I12)&lt;0,"Check negative input","Complete")))))</f>
      </c>
      <c r="S12" s="595" t="str">
        <f>IF(R12&lt;&gt;"Complete","",IF(NOT(ISNUMBER(J12)),"Needs collection amount",IF(J12&lt;0,"Check negative amount","Recorded")))</f>
      </c>
    </row>
    <row r="13" ht="27" customHeight="1">
      <c r="A13" s="588"/>
      <c r="B13" s="589"/>
      <c r="C13" s="590"/>
      <c r="D13" s="591"/>
      <c r="E13" s="591"/>
      <c r="F13" s="592"/>
      <c r="G13" s="591"/>
      <c r="H13" s="591"/>
      <c r="I13" s="591"/>
      <c r="J13" s="591"/>
      <c r="K13" s="593" t="str">
        <f>IF(R13="Complete",F13*G13,"")</f>
      </c>
      <c r="L13" s="593" t="str">
        <f>IF(R13="Complete",SUM(E13,H13:I13,K13),"")</f>
      </c>
      <c r="M13" s="593" t="str">
        <f>IF(R13="Complete",D13-L13,"")</f>
      </c>
      <c r="N13" s="594" t="str">
        <f>IF(R13&lt;&gt;"Complete","",IF(D13=0,"n.a.",M13/D13))</f>
      </c>
      <c r="O13" s="593" t="str">
        <f>IF(S13="Recorded",D13-J13,"")</f>
      </c>
      <c r="P13" s="593" t="str">
        <f>IF(R13="Complete",SUMIFS('Callback Log'!$K$7:$K$66,'Callback Log'!$B$7:$B$66,B13,'Callback Log'!$L$7:$L$66,"Complete"),"")</f>
      </c>
      <c r="Q13" s="593" t="str">
        <f>IF(R13="Complete",M13-P13,"")</f>
      </c>
      <c r="R13" s="595" t="str">
        <f>IF(COUNTA(A13:J13)=0,"",IF(OR(NOT(ISNUMBER(A13)),B13="",C13="",COUNT(D13:I13)&lt;6),"Needs inputs",IF(AND(C13&lt;&gt;"Installation",C13&lt;&gt;"Service / repair",C13&lt;&gt;"Maintenance",C13&lt;&gt;"Other"),"Check job type",IF(COUNTIFS($B$7:$B$106,B13)&gt;1,"Duplicate job ID",IF(MIN(D13:I13)&lt;0,"Check negative input","Complete")))))</f>
      </c>
      <c r="S13" s="595" t="str">
        <f>IF(R13&lt;&gt;"Complete","",IF(NOT(ISNUMBER(J13)),"Needs collection amount",IF(J13&lt;0,"Check negative amount","Recorded")))</f>
      </c>
    </row>
    <row r="14" ht="27" customHeight="1">
      <c r="A14" s="588"/>
      <c r="B14" s="589"/>
      <c r="C14" s="590"/>
      <c r="D14" s="591"/>
      <c r="E14" s="591"/>
      <c r="F14" s="592"/>
      <c r="G14" s="591"/>
      <c r="H14" s="591"/>
      <c r="I14" s="591"/>
      <c r="J14" s="591"/>
      <c r="K14" s="593" t="str">
        <f>IF(R14="Complete",F14*G14,"")</f>
      </c>
      <c r="L14" s="593" t="str">
        <f>IF(R14="Complete",SUM(E14,H14:I14,K14),"")</f>
      </c>
      <c r="M14" s="593" t="str">
        <f>IF(R14="Complete",D14-L14,"")</f>
      </c>
      <c r="N14" s="594" t="str">
        <f>IF(R14&lt;&gt;"Complete","",IF(D14=0,"n.a.",M14/D14))</f>
      </c>
      <c r="O14" s="593" t="str">
        <f>IF(S14="Recorded",D14-J14,"")</f>
      </c>
      <c r="P14" s="593" t="str">
        <f>IF(R14="Complete",SUMIFS('Callback Log'!$K$7:$K$66,'Callback Log'!$B$7:$B$66,B14,'Callback Log'!$L$7:$L$66,"Complete"),"")</f>
      </c>
      <c r="Q14" s="593" t="str">
        <f>IF(R14="Complete",M14-P14,"")</f>
      </c>
      <c r="R14" s="595" t="str">
        <f>IF(COUNTA(A14:J14)=0,"",IF(OR(NOT(ISNUMBER(A14)),B14="",C14="",COUNT(D14:I14)&lt;6),"Needs inputs",IF(AND(C14&lt;&gt;"Installation",C14&lt;&gt;"Service / repair",C14&lt;&gt;"Maintenance",C14&lt;&gt;"Other"),"Check job type",IF(COUNTIFS($B$7:$B$106,B14)&gt;1,"Duplicate job ID",IF(MIN(D14:I14)&lt;0,"Check negative input","Complete")))))</f>
      </c>
      <c r="S14" s="595" t="str">
        <f>IF(R14&lt;&gt;"Complete","",IF(NOT(ISNUMBER(J14)),"Needs collection amount",IF(J14&lt;0,"Check negative amount","Recorded")))</f>
      </c>
    </row>
    <row r="15" ht="27" customHeight="1">
      <c r="A15" s="588"/>
      <c r="B15" s="589"/>
      <c r="C15" s="590"/>
      <c r="D15" s="591"/>
      <c r="E15" s="591"/>
      <c r="F15" s="592"/>
      <c r="G15" s="591"/>
      <c r="H15" s="591"/>
      <c r="I15" s="591"/>
      <c r="J15" s="591"/>
      <c r="K15" s="593" t="str">
        <f>IF(R15="Complete",F15*G15,"")</f>
      </c>
      <c r="L15" s="593" t="str">
        <f>IF(R15="Complete",SUM(E15,H15:I15,K15),"")</f>
      </c>
      <c r="M15" s="593" t="str">
        <f>IF(R15="Complete",D15-L15,"")</f>
      </c>
      <c r="N15" s="594" t="str">
        <f>IF(R15&lt;&gt;"Complete","",IF(D15=0,"n.a.",M15/D15))</f>
      </c>
      <c r="O15" s="593" t="str">
        <f>IF(S15="Recorded",D15-J15,"")</f>
      </c>
      <c r="P15" s="593" t="str">
        <f>IF(R15="Complete",SUMIFS('Callback Log'!$K$7:$K$66,'Callback Log'!$B$7:$B$66,B15,'Callback Log'!$L$7:$L$66,"Complete"),"")</f>
      </c>
      <c r="Q15" s="593" t="str">
        <f>IF(R15="Complete",M15-P15,"")</f>
      </c>
      <c r="R15" s="595" t="str">
        <f>IF(COUNTA(A15:J15)=0,"",IF(OR(NOT(ISNUMBER(A15)),B15="",C15="",COUNT(D15:I15)&lt;6),"Needs inputs",IF(AND(C15&lt;&gt;"Installation",C15&lt;&gt;"Service / repair",C15&lt;&gt;"Maintenance",C15&lt;&gt;"Other"),"Check job type",IF(COUNTIFS($B$7:$B$106,B15)&gt;1,"Duplicate job ID",IF(MIN(D15:I15)&lt;0,"Check negative input","Complete")))))</f>
      </c>
      <c r="S15" s="595" t="str">
        <f>IF(R15&lt;&gt;"Complete","",IF(NOT(ISNUMBER(J15)),"Needs collection amount",IF(J15&lt;0,"Check negative amount","Recorded")))</f>
      </c>
    </row>
    <row r="16" ht="27" customHeight="1">
      <c r="A16" s="588"/>
      <c r="B16" s="589"/>
      <c r="C16" s="590"/>
      <c r="D16" s="591"/>
      <c r="E16" s="591"/>
      <c r="F16" s="592"/>
      <c r="G16" s="591"/>
      <c r="H16" s="591"/>
      <c r="I16" s="591"/>
      <c r="J16" s="591"/>
      <c r="K16" s="593" t="str">
        <f>IF(R16="Complete",F16*G16,"")</f>
      </c>
      <c r="L16" s="593" t="str">
        <f>IF(R16="Complete",SUM(E16,H16:I16,K16),"")</f>
      </c>
      <c r="M16" s="593" t="str">
        <f>IF(R16="Complete",D16-L16,"")</f>
      </c>
      <c r="N16" s="594" t="str">
        <f>IF(R16&lt;&gt;"Complete","",IF(D16=0,"n.a.",M16/D16))</f>
      </c>
      <c r="O16" s="593" t="str">
        <f>IF(S16="Recorded",D16-J16,"")</f>
      </c>
      <c r="P16" s="593" t="str">
        <f>IF(R16="Complete",SUMIFS('Callback Log'!$K$7:$K$66,'Callback Log'!$B$7:$B$66,B16,'Callback Log'!$L$7:$L$66,"Complete"),"")</f>
      </c>
      <c r="Q16" s="593" t="str">
        <f>IF(R16="Complete",M16-P16,"")</f>
      </c>
      <c r="R16" s="595" t="str">
        <f>IF(COUNTA(A16:J16)=0,"",IF(OR(NOT(ISNUMBER(A16)),B16="",C16="",COUNT(D16:I16)&lt;6),"Needs inputs",IF(AND(C16&lt;&gt;"Installation",C16&lt;&gt;"Service / repair",C16&lt;&gt;"Maintenance",C16&lt;&gt;"Other"),"Check job type",IF(COUNTIFS($B$7:$B$106,B16)&gt;1,"Duplicate job ID",IF(MIN(D16:I16)&lt;0,"Check negative input","Complete")))))</f>
      </c>
      <c r="S16" s="595" t="str">
        <f>IF(R16&lt;&gt;"Complete","",IF(NOT(ISNUMBER(J16)),"Needs collection amount",IF(J16&lt;0,"Check negative amount","Recorded")))</f>
      </c>
    </row>
    <row r="17" ht="27" customHeight="1">
      <c r="A17" s="588"/>
      <c r="B17" s="589"/>
      <c r="C17" s="590"/>
      <c r="D17" s="591"/>
      <c r="E17" s="591"/>
      <c r="F17" s="592"/>
      <c r="G17" s="591"/>
      <c r="H17" s="591"/>
      <c r="I17" s="591"/>
      <c r="J17" s="591"/>
      <c r="K17" s="593" t="str">
        <f>IF(R17="Complete",F17*G17,"")</f>
      </c>
      <c r="L17" s="593" t="str">
        <f>IF(R17="Complete",SUM(E17,H17:I17,K17),"")</f>
      </c>
      <c r="M17" s="593" t="str">
        <f>IF(R17="Complete",D17-L17,"")</f>
      </c>
      <c r="N17" s="594" t="str">
        <f>IF(R17&lt;&gt;"Complete","",IF(D17=0,"n.a.",M17/D17))</f>
      </c>
      <c r="O17" s="593" t="str">
        <f>IF(S17="Recorded",D17-J17,"")</f>
      </c>
      <c r="P17" s="593" t="str">
        <f>IF(R17="Complete",SUMIFS('Callback Log'!$K$7:$K$66,'Callback Log'!$B$7:$B$66,B17,'Callback Log'!$L$7:$L$66,"Complete"),"")</f>
      </c>
      <c r="Q17" s="593" t="str">
        <f>IF(R17="Complete",M17-P17,"")</f>
      </c>
      <c r="R17" s="595" t="str">
        <f>IF(COUNTA(A17:J17)=0,"",IF(OR(NOT(ISNUMBER(A17)),B17="",C17="",COUNT(D17:I17)&lt;6),"Needs inputs",IF(AND(C17&lt;&gt;"Installation",C17&lt;&gt;"Service / repair",C17&lt;&gt;"Maintenance",C17&lt;&gt;"Other"),"Check job type",IF(COUNTIFS($B$7:$B$106,B17)&gt;1,"Duplicate job ID",IF(MIN(D17:I17)&lt;0,"Check negative input","Complete")))))</f>
      </c>
      <c r="S17" s="595" t="str">
        <f>IF(R17&lt;&gt;"Complete","",IF(NOT(ISNUMBER(J17)),"Needs collection amount",IF(J17&lt;0,"Check negative amount","Recorded")))</f>
      </c>
    </row>
    <row r="18" ht="27" customHeight="1">
      <c r="A18" s="588"/>
      <c r="B18" s="589"/>
      <c r="C18" s="590"/>
      <c r="D18" s="591"/>
      <c r="E18" s="591"/>
      <c r="F18" s="592"/>
      <c r="G18" s="591"/>
      <c r="H18" s="591"/>
      <c r="I18" s="591"/>
      <c r="J18" s="591"/>
      <c r="K18" s="593" t="str">
        <f>IF(R18="Complete",F18*G18,"")</f>
      </c>
      <c r="L18" s="593" t="str">
        <f>IF(R18="Complete",SUM(E18,H18:I18,K18),"")</f>
      </c>
      <c r="M18" s="593" t="str">
        <f>IF(R18="Complete",D18-L18,"")</f>
      </c>
      <c r="N18" s="594" t="str">
        <f>IF(R18&lt;&gt;"Complete","",IF(D18=0,"n.a.",M18/D18))</f>
      </c>
      <c r="O18" s="593" t="str">
        <f>IF(S18="Recorded",D18-J18,"")</f>
      </c>
      <c r="P18" s="593" t="str">
        <f>IF(R18="Complete",SUMIFS('Callback Log'!$K$7:$K$66,'Callback Log'!$B$7:$B$66,B18,'Callback Log'!$L$7:$L$66,"Complete"),"")</f>
      </c>
      <c r="Q18" s="593" t="str">
        <f>IF(R18="Complete",M18-P18,"")</f>
      </c>
      <c r="R18" s="595" t="str">
        <f>IF(COUNTA(A18:J18)=0,"",IF(OR(NOT(ISNUMBER(A18)),B18="",C18="",COUNT(D18:I18)&lt;6),"Needs inputs",IF(AND(C18&lt;&gt;"Installation",C18&lt;&gt;"Service / repair",C18&lt;&gt;"Maintenance",C18&lt;&gt;"Other"),"Check job type",IF(COUNTIFS($B$7:$B$106,B18)&gt;1,"Duplicate job ID",IF(MIN(D18:I18)&lt;0,"Check negative input","Complete")))))</f>
      </c>
      <c r="S18" s="595" t="str">
        <f>IF(R18&lt;&gt;"Complete","",IF(NOT(ISNUMBER(J18)),"Needs collection amount",IF(J18&lt;0,"Check negative amount","Recorded")))</f>
      </c>
    </row>
    <row r="19" ht="27" customHeight="1">
      <c r="A19" s="588"/>
      <c r="B19" s="589"/>
      <c r="C19" s="590"/>
      <c r="D19" s="591"/>
      <c r="E19" s="591"/>
      <c r="F19" s="592"/>
      <c r="G19" s="591"/>
      <c r="H19" s="591"/>
      <c r="I19" s="591"/>
      <c r="J19" s="591"/>
      <c r="K19" s="593" t="str">
        <f>IF(R19="Complete",F19*G19,"")</f>
      </c>
      <c r="L19" s="593" t="str">
        <f>IF(R19="Complete",SUM(E19,H19:I19,K19),"")</f>
      </c>
      <c r="M19" s="593" t="str">
        <f>IF(R19="Complete",D19-L19,"")</f>
      </c>
      <c r="N19" s="594" t="str">
        <f>IF(R19&lt;&gt;"Complete","",IF(D19=0,"n.a.",M19/D19))</f>
      </c>
      <c r="O19" s="593" t="str">
        <f>IF(S19="Recorded",D19-J19,"")</f>
      </c>
      <c r="P19" s="593" t="str">
        <f>IF(R19="Complete",SUMIFS('Callback Log'!$K$7:$K$66,'Callback Log'!$B$7:$B$66,B19,'Callback Log'!$L$7:$L$66,"Complete"),"")</f>
      </c>
      <c r="Q19" s="593" t="str">
        <f>IF(R19="Complete",M19-P19,"")</f>
      </c>
      <c r="R19" s="595" t="str">
        <f>IF(COUNTA(A19:J19)=0,"",IF(OR(NOT(ISNUMBER(A19)),B19="",C19="",COUNT(D19:I19)&lt;6),"Needs inputs",IF(AND(C19&lt;&gt;"Installation",C19&lt;&gt;"Service / repair",C19&lt;&gt;"Maintenance",C19&lt;&gt;"Other"),"Check job type",IF(COUNTIFS($B$7:$B$106,B19)&gt;1,"Duplicate job ID",IF(MIN(D19:I19)&lt;0,"Check negative input","Complete")))))</f>
      </c>
      <c r="S19" s="595" t="str">
        <f>IF(R19&lt;&gt;"Complete","",IF(NOT(ISNUMBER(J19)),"Needs collection amount",IF(J19&lt;0,"Check negative amount","Recorded")))</f>
      </c>
    </row>
    <row r="20" ht="27" customHeight="1">
      <c r="A20" s="588"/>
      <c r="B20" s="589"/>
      <c r="C20" s="590"/>
      <c r="D20" s="591"/>
      <c r="E20" s="591"/>
      <c r="F20" s="592"/>
      <c r="G20" s="591"/>
      <c r="H20" s="591"/>
      <c r="I20" s="591"/>
      <c r="J20" s="591"/>
      <c r="K20" s="593" t="str">
        <f>IF(R20="Complete",F20*G20,"")</f>
      </c>
      <c r="L20" s="593" t="str">
        <f>IF(R20="Complete",SUM(E20,H20:I20,K20),"")</f>
      </c>
      <c r="M20" s="593" t="str">
        <f>IF(R20="Complete",D20-L20,"")</f>
      </c>
      <c r="N20" s="594" t="str">
        <f>IF(R20&lt;&gt;"Complete","",IF(D20=0,"n.a.",M20/D20))</f>
      </c>
      <c r="O20" s="593" t="str">
        <f>IF(S20="Recorded",D20-J20,"")</f>
      </c>
      <c r="P20" s="593" t="str">
        <f>IF(R20="Complete",SUMIFS('Callback Log'!$K$7:$K$66,'Callback Log'!$B$7:$B$66,B20,'Callback Log'!$L$7:$L$66,"Complete"),"")</f>
      </c>
      <c r="Q20" s="593" t="str">
        <f>IF(R20="Complete",M20-P20,"")</f>
      </c>
      <c r="R20" s="595" t="str">
        <f>IF(COUNTA(A20:J20)=0,"",IF(OR(NOT(ISNUMBER(A20)),B20="",C20="",COUNT(D20:I20)&lt;6),"Needs inputs",IF(AND(C20&lt;&gt;"Installation",C20&lt;&gt;"Service / repair",C20&lt;&gt;"Maintenance",C20&lt;&gt;"Other"),"Check job type",IF(COUNTIFS($B$7:$B$106,B20)&gt;1,"Duplicate job ID",IF(MIN(D20:I20)&lt;0,"Check negative input","Complete")))))</f>
      </c>
      <c r="S20" s="595" t="str">
        <f>IF(R20&lt;&gt;"Complete","",IF(NOT(ISNUMBER(J20)),"Needs collection amount",IF(J20&lt;0,"Check negative amount","Recorded")))</f>
      </c>
    </row>
    <row r="21" ht="27" customHeight="1">
      <c r="A21" s="588"/>
      <c r="B21" s="589"/>
      <c r="C21" s="590"/>
      <c r="D21" s="591"/>
      <c r="E21" s="591"/>
      <c r="F21" s="592"/>
      <c r="G21" s="591"/>
      <c r="H21" s="591"/>
      <c r="I21" s="591"/>
      <c r="J21" s="591"/>
      <c r="K21" s="593" t="str">
        <f>IF(R21="Complete",F21*G21,"")</f>
      </c>
      <c r="L21" s="593" t="str">
        <f>IF(R21="Complete",SUM(E21,H21:I21,K21),"")</f>
      </c>
      <c r="M21" s="593" t="str">
        <f>IF(R21="Complete",D21-L21,"")</f>
      </c>
      <c r="N21" s="594" t="str">
        <f>IF(R21&lt;&gt;"Complete","",IF(D21=0,"n.a.",M21/D21))</f>
      </c>
      <c r="O21" s="593" t="str">
        <f>IF(S21="Recorded",D21-J21,"")</f>
      </c>
      <c r="P21" s="593" t="str">
        <f>IF(R21="Complete",SUMIFS('Callback Log'!$K$7:$K$66,'Callback Log'!$B$7:$B$66,B21,'Callback Log'!$L$7:$L$66,"Complete"),"")</f>
      </c>
      <c r="Q21" s="593" t="str">
        <f>IF(R21="Complete",M21-P21,"")</f>
      </c>
      <c r="R21" s="595" t="str">
        <f>IF(COUNTA(A21:J21)=0,"",IF(OR(NOT(ISNUMBER(A21)),B21="",C21="",COUNT(D21:I21)&lt;6),"Needs inputs",IF(AND(C21&lt;&gt;"Installation",C21&lt;&gt;"Service / repair",C21&lt;&gt;"Maintenance",C21&lt;&gt;"Other"),"Check job type",IF(COUNTIFS($B$7:$B$106,B21)&gt;1,"Duplicate job ID",IF(MIN(D21:I21)&lt;0,"Check negative input","Complete")))))</f>
      </c>
      <c r="S21" s="595" t="str">
        <f>IF(R21&lt;&gt;"Complete","",IF(NOT(ISNUMBER(J21)),"Needs collection amount",IF(J21&lt;0,"Check negative amount","Recorded")))</f>
      </c>
    </row>
    <row r="22" ht="27" customHeight="1">
      <c r="A22" s="588"/>
      <c r="B22" s="589"/>
      <c r="C22" s="590"/>
      <c r="D22" s="591"/>
      <c r="E22" s="591"/>
      <c r="F22" s="592"/>
      <c r="G22" s="591"/>
      <c r="H22" s="591"/>
      <c r="I22" s="591"/>
      <c r="J22" s="591"/>
      <c r="K22" s="593" t="str">
        <f>IF(R22="Complete",F22*G22,"")</f>
      </c>
      <c r="L22" s="593" t="str">
        <f>IF(R22="Complete",SUM(E22,H22:I22,K22),"")</f>
      </c>
      <c r="M22" s="593" t="str">
        <f>IF(R22="Complete",D22-L22,"")</f>
      </c>
      <c r="N22" s="594" t="str">
        <f>IF(R22&lt;&gt;"Complete","",IF(D22=0,"n.a.",M22/D22))</f>
      </c>
      <c r="O22" s="593" t="str">
        <f>IF(S22="Recorded",D22-J22,"")</f>
      </c>
      <c r="P22" s="593" t="str">
        <f>IF(R22="Complete",SUMIFS('Callback Log'!$K$7:$K$66,'Callback Log'!$B$7:$B$66,B22,'Callback Log'!$L$7:$L$66,"Complete"),"")</f>
      </c>
      <c r="Q22" s="593" t="str">
        <f>IF(R22="Complete",M22-P22,"")</f>
      </c>
      <c r="R22" s="595" t="str">
        <f>IF(COUNTA(A22:J22)=0,"",IF(OR(NOT(ISNUMBER(A22)),B22="",C22="",COUNT(D22:I22)&lt;6),"Needs inputs",IF(AND(C22&lt;&gt;"Installation",C22&lt;&gt;"Service / repair",C22&lt;&gt;"Maintenance",C22&lt;&gt;"Other"),"Check job type",IF(COUNTIFS($B$7:$B$106,B22)&gt;1,"Duplicate job ID",IF(MIN(D22:I22)&lt;0,"Check negative input","Complete")))))</f>
      </c>
      <c r="S22" s="595" t="str">
        <f>IF(R22&lt;&gt;"Complete","",IF(NOT(ISNUMBER(J22)),"Needs collection amount",IF(J22&lt;0,"Check negative amount","Recorded")))</f>
      </c>
    </row>
    <row r="23" ht="27" customHeight="1">
      <c r="A23" s="588"/>
      <c r="B23" s="589"/>
      <c r="C23" s="590"/>
      <c r="D23" s="591"/>
      <c r="E23" s="591"/>
      <c r="F23" s="592"/>
      <c r="G23" s="591"/>
      <c r="H23" s="591"/>
      <c r="I23" s="591"/>
      <c r="J23" s="591"/>
      <c r="K23" s="593" t="str">
        <f>IF(R23="Complete",F23*G23,"")</f>
      </c>
      <c r="L23" s="593" t="str">
        <f>IF(R23="Complete",SUM(E23,H23:I23,K23),"")</f>
      </c>
      <c r="M23" s="593" t="str">
        <f>IF(R23="Complete",D23-L23,"")</f>
      </c>
      <c r="N23" s="594" t="str">
        <f>IF(R23&lt;&gt;"Complete","",IF(D23=0,"n.a.",M23/D23))</f>
      </c>
      <c r="O23" s="593" t="str">
        <f>IF(S23="Recorded",D23-J23,"")</f>
      </c>
      <c r="P23" s="593" t="str">
        <f>IF(R23="Complete",SUMIFS('Callback Log'!$K$7:$K$66,'Callback Log'!$B$7:$B$66,B23,'Callback Log'!$L$7:$L$66,"Complete"),"")</f>
      </c>
      <c r="Q23" s="593" t="str">
        <f>IF(R23="Complete",M23-P23,"")</f>
      </c>
      <c r="R23" s="595" t="str">
        <f>IF(COUNTA(A23:J23)=0,"",IF(OR(NOT(ISNUMBER(A23)),B23="",C23="",COUNT(D23:I23)&lt;6),"Needs inputs",IF(AND(C23&lt;&gt;"Installation",C23&lt;&gt;"Service / repair",C23&lt;&gt;"Maintenance",C23&lt;&gt;"Other"),"Check job type",IF(COUNTIFS($B$7:$B$106,B23)&gt;1,"Duplicate job ID",IF(MIN(D23:I23)&lt;0,"Check negative input","Complete")))))</f>
      </c>
      <c r="S23" s="595" t="str">
        <f>IF(R23&lt;&gt;"Complete","",IF(NOT(ISNUMBER(J23)),"Needs collection amount",IF(J23&lt;0,"Check negative amount","Recorded")))</f>
      </c>
    </row>
    <row r="24" ht="27" customHeight="1">
      <c r="A24" s="588"/>
      <c r="B24" s="589"/>
      <c r="C24" s="590"/>
      <c r="D24" s="591"/>
      <c r="E24" s="591"/>
      <c r="F24" s="592"/>
      <c r="G24" s="591"/>
      <c r="H24" s="591"/>
      <c r="I24" s="591"/>
      <c r="J24" s="591"/>
      <c r="K24" s="593" t="str">
        <f>IF(R24="Complete",F24*G24,"")</f>
      </c>
      <c r="L24" s="593" t="str">
        <f>IF(R24="Complete",SUM(E24,H24:I24,K24),"")</f>
      </c>
      <c r="M24" s="593" t="str">
        <f>IF(R24="Complete",D24-L24,"")</f>
      </c>
      <c r="N24" s="594" t="str">
        <f>IF(R24&lt;&gt;"Complete","",IF(D24=0,"n.a.",M24/D24))</f>
      </c>
      <c r="O24" s="593" t="str">
        <f>IF(S24="Recorded",D24-J24,"")</f>
      </c>
      <c r="P24" s="593" t="str">
        <f>IF(R24="Complete",SUMIFS('Callback Log'!$K$7:$K$66,'Callback Log'!$B$7:$B$66,B24,'Callback Log'!$L$7:$L$66,"Complete"),"")</f>
      </c>
      <c r="Q24" s="593" t="str">
        <f>IF(R24="Complete",M24-P24,"")</f>
      </c>
      <c r="R24" s="595" t="str">
        <f>IF(COUNTA(A24:J24)=0,"",IF(OR(NOT(ISNUMBER(A24)),B24="",C24="",COUNT(D24:I24)&lt;6),"Needs inputs",IF(AND(C24&lt;&gt;"Installation",C24&lt;&gt;"Service / repair",C24&lt;&gt;"Maintenance",C24&lt;&gt;"Other"),"Check job type",IF(COUNTIFS($B$7:$B$106,B24)&gt;1,"Duplicate job ID",IF(MIN(D24:I24)&lt;0,"Check negative input","Complete")))))</f>
      </c>
      <c r="S24" s="595" t="str">
        <f>IF(R24&lt;&gt;"Complete","",IF(NOT(ISNUMBER(J24)),"Needs collection amount",IF(J24&lt;0,"Check negative amount","Recorded")))</f>
      </c>
    </row>
    <row r="25" ht="27" customHeight="1">
      <c r="A25" s="588"/>
      <c r="B25" s="589"/>
      <c r="C25" s="590"/>
      <c r="D25" s="591"/>
      <c r="E25" s="591"/>
      <c r="F25" s="592"/>
      <c r="G25" s="591"/>
      <c r="H25" s="591"/>
      <c r="I25" s="591"/>
      <c r="J25" s="591"/>
      <c r="K25" s="593" t="str">
        <f>IF(R25="Complete",F25*G25,"")</f>
      </c>
      <c r="L25" s="593" t="str">
        <f>IF(R25="Complete",SUM(E25,H25:I25,K25),"")</f>
      </c>
      <c r="M25" s="593" t="str">
        <f>IF(R25="Complete",D25-L25,"")</f>
      </c>
      <c r="N25" s="594" t="str">
        <f>IF(R25&lt;&gt;"Complete","",IF(D25=0,"n.a.",M25/D25))</f>
      </c>
      <c r="O25" s="593" t="str">
        <f>IF(S25="Recorded",D25-J25,"")</f>
      </c>
      <c r="P25" s="593" t="str">
        <f>IF(R25="Complete",SUMIFS('Callback Log'!$K$7:$K$66,'Callback Log'!$B$7:$B$66,B25,'Callback Log'!$L$7:$L$66,"Complete"),"")</f>
      </c>
      <c r="Q25" s="593" t="str">
        <f>IF(R25="Complete",M25-P25,"")</f>
      </c>
      <c r="R25" s="595" t="str">
        <f>IF(COUNTA(A25:J25)=0,"",IF(OR(NOT(ISNUMBER(A25)),B25="",C25="",COUNT(D25:I25)&lt;6),"Needs inputs",IF(AND(C25&lt;&gt;"Installation",C25&lt;&gt;"Service / repair",C25&lt;&gt;"Maintenance",C25&lt;&gt;"Other"),"Check job type",IF(COUNTIFS($B$7:$B$106,B25)&gt;1,"Duplicate job ID",IF(MIN(D25:I25)&lt;0,"Check negative input","Complete")))))</f>
      </c>
      <c r="S25" s="595" t="str">
        <f>IF(R25&lt;&gt;"Complete","",IF(NOT(ISNUMBER(J25)),"Needs collection amount",IF(J25&lt;0,"Check negative amount","Recorded")))</f>
      </c>
    </row>
    <row r="26" ht="27" customHeight="1">
      <c r="A26" s="588"/>
      <c r="B26" s="589"/>
      <c r="C26" s="590"/>
      <c r="D26" s="591"/>
      <c r="E26" s="591"/>
      <c r="F26" s="592"/>
      <c r="G26" s="591"/>
      <c r="H26" s="591"/>
      <c r="I26" s="591"/>
      <c r="J26" s="591"/>
      <c r="K26" s="593" t="str">
        <f>IF(R26="Complete",F26*G26,"")</f>
      </c>
      <c r="L26" s="593" t="str">
        <f>IF(R26="Complete",SUM(E26,H26:I26,K26),"")</f>
      </c>
      <c r="M26" s="593" t="str">
        <f>IF(R26="Complete",D26-L26,"")</f>
      </c>
      <c r="N26" s="594" t="str">
        <f>IF(R26&lt;&gt;"Complete","",IF(D26=0,"n.a.",M26/D26))</f>
      </c>
      <c r="O26" s="593" t="str">
        <f>IF(S26="Recorded",D26-J26,"")</f>
      </c>
      <c r="P26" s="593" t="str">
        <f>IF(R26="Complete",SUMIFS('Callback Log'!$K$7:$K$66,'Callback Log'!$B$7:$B$66,B26,'Callback Log'!$L$7:$L$66,"Complete"),"")</f>
      </c>
      <c r="Q26" s="593" t="str">
        <f>IF(R26="Complete",M26-P26,"")</f>
      </c>
      <c r="R26" s="595" t="str">
        <f>IF(COUNTA(A26:J26)=0,"",IF(OR(NOT(ISNUMBER(A26)),B26="",C26="",COUNT(D26:I26)&lt;6),"Needs inputs",IF(AND(C26&lt;&gt;"Installation",C26&lt;&gt;"Service / repair",C26&lt;&gt;"Maintenance",C26&lt;&gt;"Other"),"Check job type",IF(COUNTIFS($B$7:$B$106,B26)&gt;1,"Duplicate job ID",IF(MIN(D26:I26)&lt;0,"Check negative input","Complete")))))</f>
      </c>
      <c r="S26" s="595" t="str">
        <f>IF(R26&lt;&gt;"Complete","",IF(NOT(ISNUMBER(J26)),"Needs collection amount",IF(J26&lt;0,"Check negative amount","Recorded")))</f>
      </c>
    </row>
    <row r="27" ht="27" customHeight="1">
      <c r="A27" s="588"/>
      <c r="B27" s="589"/>
      <c r="C27" s="590"/>
      <c r="D27" s="591"/>
      <c r="E27" s="591"/>
      <c r="F27" s="592"/>
      <c r="G27" s="591"/>
      <c r="H27" s="591"/>
      <c r="I27" s="591"/>
      <c r="J27" s="591"/>
      <c r="K27" s="593" t="str">
        <f>IF(R27="Complete",F27*G27,"")</f>
      </c>
      <c r="L27" s="593" t="str">
        <f>IF(R27="Complete",SUM(E27,H27:I27,K27),"")</f>
      </c>
      <c r="M27" s="593" t="str">
        <f>IF(R27="Complete",D27-L27,"")</f>
      </c>
      <c r="N27" s="594" t="str">
        <f>IF(R27&lt;&gt;"Complete","",IF(D27=0,"n.a.",M27/D27))</f>
      </c>
      <c r="O27" s="593" t="str">
        <f>IF(S27="Recorded",D27-J27,"")</f>
      </c>
      <c r="P27" s="593" t="str">
        <f>IF(R27="Complete",SUMIFS('Callback Log'!$K$7:$K$66,'Callback Log'!$B$7:$B$66,B27,'Callback Log'!$L$7:$L$66,"Complete"),"")</f>
      </c>
      <c r="Q27" s="593" t="str">
        <f>IF(R27="Complete",M27-P27,"")</f>
      </c>
      <c r="R27" s="595" t="str">
        <f>IF(COUNTA(A27:J27)=0,"",IF(OR(NOT(ISNUMBER(A27)),B27="",C27="",COUNT(D27:I27)&lt;6),"Needs inputs",IF(AND(C27&lt;&gt;"Installation",C27&lt;&gt;"Service / repair",C27&lt;&gt;"Maintenance",C27&lt;&gt;"Other"),"Check job type",IF(COUNTIFS($B$7:$B$106,B27)&gt;1,"Duplicate job ID",IF(MIN(D27:I27)&lt;0,"Check negative input","Complete")))))</f>
      </c>
      <c r="S27" s="595" t="str">
        <f>IF(R27&lt;&gt;"Complete","",IF(NOT(ISNUMBER(J27)),"Needs collection amount",IF(J27&lt;0,"Check negative amount","Recorded")))</f>
      </c>
    </row>
    <row r="28" ht="27" customHeight="1">
      <c r="A28" s="588"/>
      <c r="B28" s="589"/>
      <c r="C28" s="590"/>
      <c r="D28" s="591"/>
      <c r="E28" s="591"/>
      <c r="F28" s="592"/>
      <c r="G28" s="591"/>
      <c r="H28" s="591"/>
      <c r="I28" s="591"/>
      <c r="J28" s="591"/>
      <c r="K28" s="593" t="str">
        <f>IF(R28="Complete",F28*G28,"")</f>
      </c>
      <c r="L28" s="593" t="str">
        <f>IF(R28="Complete",SUM(E28,H28:I28,K28),"")</f>
      </c>
      <c r="M28" s="593" t="str">
        <f>IF(R28="Complete",D28-L28,"")</f>
      </c>
      <c r="N28" s="594" t="str">
        <f>IF(R28&lt;&gt;"Complete","",IF(D28=0,"n.a.",M28/D28))</f>
      </c>
      <c r="O28" s="593" t="str">
        <f>IF(S28="Recorded",D28-J28,"")</f>
      </c>
      <c r="P28" s="593" t="str">
        <f>IF(R28="Complete",SUMIFS('Callback Log'!$K$7:$K$66,'Callback Log'!$B$7:$B$66,B28,'Callback Log'!$L$7:$L$66,"Complete"),"")</f>
      </c>
      <c r="Q28" s="593" t="str">
        <f>IF(R28="Complete",M28-P28,"")</f>
      </c>
      <c r="R28" s="595" t="str">
        <f>IF(COUNTA(A28:J28)=0,"",IF(OR(NOT(ISNUMBER(A28)),B28="",C28="",COUNT(D28:I28)&lt;6),"Needs inputs",IF(AND(C28&lt;&gt;"Installation",C28&lt;&gt;"Service / repair",C28&lt;&gt;"Maintenance",C28&lt;&gt;"Other"),"Check job type",IF(COUNTIFS($B$7:$B$106,B28)&gt;1,"Duplicate job ID",IF(MIN(D28:I28)&lt;0,"Check negative input","Complete")))))</f>
      </c>
      <c r="S28" s="595" t="str">
        <f>IF(R28&lt;&gt;"Complete","",IF(NOT(ISNUMBER(J28)),"Needs collection amount",IF(J28&lt;0,"Check negative amount","Recorded")))</f>
      </c>
    </row>
    <row r="29" ht="27" customHeight="1">
      <c r="A29" s="588"/>
      <c r="B29" s="589"/>
      <c r="C29" s="590"/>
      <c r="D29" s="591"/>
      <c r="E29" s="591"/>
      <c r="F29" s="592"/>
      <c r="G29" s="591"/>
      <c r="H29" s="591"/>
      <c r="I29" s="591"/>
      <c r="J29" s="591"/>
      <c r="K29" s="593" t="str">
        <f>IF(R29="Complete",F29*G29,"")</f>
      </c>
      <c r="L29" s="593" t="str">
        <f>IF(R29="Complete",SUM(E29,H29:I29,K29),"")</f>
      </c>
      <c r="M29" s="593" t="str">
        <f>IF(R29="Complete",D29-L29,"")</f>
      </c>
      <c r="N29" s="594" t="str">
        <f>IF(R29&lt;&gt;"Complete","",IF(D29=0,"n.a.",M29/D29))</f>
      </c>
      <c r="O29" s="593" t="str">
        <f>IF(S29="Recorded",D29-J29,"")</f>
      </c>
      <c r="P29" s="593" t="str">
        <f>IF(R29="Complete",SUMIFS('Callback Log'!$K$7:$K$66,'Callback Log'!$B$7:$B$66,B29,'Callback Log'!$L$7:$L$66,"Complete"),"")</f>
      </c>
      <c r="Q29" s="593" t="str">
        <f>IF(R29="Complete",M29-P29,"")</f>
      </c>
      <c r="R29" s="595" t="str">
        <f>IF(COUNTA(A29:J29)=0,"",IF(OR(NOT(ISNUMBER(A29)),B29="",C29="",COUNT(D29:I29)&lt;6),"Needs inputs",IF(AND(C29&lt;&gt;"Installation",C29&lt;&gt;"Service / repair",C29&lt;&gt;"Maintenance",C29&lt;&gt;"Other"),"Check job type",IF(COUNTIFS($B$7:$B$106,B29)&gt;1,"Duplicate job ID",IF(MIN(D29:I29)&lt;0,"Check negative input","Complete")))))</f>
      </c>
      <c r="S29" s="595" t="str">
        <f>IF(R29&lt;&gt;"Complete","",IF(NOT(ISNUMBER(J29)),"Needs collection amount",IF(J29&lt;0,"Check negative amount","Recorded")))</f>
      </c>
    </row>
    <row r="30" ht="27" customHeight="1">
      <c r="A30" s="588"/>
      <c r="B30" s="589"/>
      <c r="C30" s="590"/>
      <c r="D30" s="591"/>
      <c r="E30" s="591"/>
      <c r="F30" s="592"/>
      <c r="G30" s="591"/>
      <c r="H30" s="591"/>
      <c r="I30" s="591"/>
      <c r="J30" s="591"/>
      <c r="K30" s="593" t="str">
        <f>IF(R30="Complete",F30*G30,"")</f>
      </c>
      <c r="L30" s="593" t="str">
        <f>IF(R30="Complete",SUM(E30,H30:I30,K30),"")</f>
      </c>
      <c r="M30" s="593" t="str">
        <f>IF(R30="Complete",D30-L30,"")</f>
      </c>
      <c r="N30" s="594" t="str">
        <f>IF(R30&lt;&gt;"Complete","",IF(D30=0,"n.a.",M30/D30))</f>
      </c>
      <c r="O30" s="593" t="str">
        <f>IF(S30="Recorded",D30-J30,"")</f>
      </c>
      <c r="P30" s="593" t="str">
        <f>IF(R30="Complete",SUMIFS('Callback Log'!$K$7:$K$66,'Callback Log'!$B$7:$B$66,B30,'Callback Log'!$L$7:$L$66,"Complete"),"")</f>
      </c>
      <c r="Q30" s="593" t="str">
        <f>IF(R30="Complete",M30-P30,"")</f>
      </c>
      <c r="R30" s="595" t="str">
        <f>IF(COUNTA(A30:J30)=0,"",IF(OR(NOT(ISNUMBER(A30)),B30="",C30="",COUNT(D30:I30)&lt;6),"Needs inputs",IF(AND(C30&lt;&gt;"Installation",C30&lt;&gt;"Service / repair",C30&lt;&gt;"Maintenance",C30&lt;&gt;"Other"),"Check job type",IF(COUNTIFS($B$7:$B$106,B30)&gt;1,"Duplicate job ID",IF(MIN(D30:I30)&lt;0,"Check negative input","Complete")))))</f>
      </c>
      <c r="S30" s="595" t="str">
        <f>IF(R30&lt;&gt;"Complete","",IF(NOT(ISNUMBER(J30)),"Needs collection amount",IF(J30&lt;0,"Check negative amount","Recorded")))</f>
      </c>
    </row>
    <row r="31" ht="27" customHeight="1">
      <c r="A31" s="588"/>
      <c r="B31" s="589"/>
      <c r="C31" s="590"/>
      <c r="D31" s="591"/>
      <c r="E31" s="591"/>
      <c r="F31" s="592"/>
      <c r="G31" s="591"/>
      <c r="H31" s="591"/>
      <c r="I31" s="591"/>
      <c r="J31" s="591"/>
      <c r="K31" s="593" t="str">
        <f>IF(R31="Complete",F31*G31,"")</f>
      </c>
      <c r="L31" s="593" t="str">
        <f>IF(R31="Complete",SUM(E31,H31:I31,K31),"")</f>
      </c>
      <c r="M31" s="593" t="str">
        <f>IF(R31="Complete",D31-L31,"")</f>
      </c>
      <c r="N31" s="594" t="str">
        <f>IF(R31&lt;&gt;"Complete","",IF(D31=0,"n.a.",M31/D31))</f>
      </c>
      <c r="O31" s="593" t="str">
        <f>IF(S31="Recorded",D31-J31,"")</f>
      </c>
      <c r="P31" s="593" t="str">
        <f>IF(R31="Complete",SUMIFS('Callback Log'!$K$7:$K$66,'Callback Log'!$B$7:$B$66,B31,'Callback Log'!$L$7:$L$66,"Complete"),"")</f>
      </c>
      <c r="Q31" s="593" t="str">
        <f>IF(R31="Complete",M31-P31,"")</f>
      </c>
      <c r="R31" s="595" t="str">
        <f>IF(COUNTA(A31:J31)=0,"",IF(OR(NOT(ISNUMBER(A31)),B31="",C31="",COUNT(D31:I31)&lt;6),"Needs inputs",IF(AND(C31&lt;&gt;"Installation",C31&lt;&gt;"Service / repair",C31&lt;&gt;"Maintenance",C31&lt;&gt;"Other"),"Check job type",IF(COUNTIFS($B$7:$B$106,B31)&gt;1,"Duplicate job ID",IF(MIN(D31:I31)&lt;0,"Check negative input","Complete")))))</f>
      </c>
      <c r="S31" s="595" t="str">
        <f>IF(R31&lt;&gt;"Complete","",IF(NOT(ISNUMBER(J31)),"Needs collection amount",IF(J31&lt;0,"Check negative amount","Recorded")))</f>
      </c>
    </row>
    <row r="32" ht="27" customHeight="1">
      <c r="A32" s="588"/>
      <c r="B32" s="589"/>
      <c r="C32" s="590"/>
      <c r="D32" s="591"/>
      <c r="E32" s="591"/>
      <c r="F32" s="592"/>
      <c r="G32" s="591"/>
      <c r="H32" s="591"/>
      <c r="I32" s="591"/>
      <c r="J32" s="591"/>
      <c r="K32" s="593" t="str">
        <f>IF(R32="Complete",F32*G32,"")</f>
      </c>
      <c r="L32" s="593" t="str">
        <f>IF(R32="Complete",SUM(E32,H32:I32,K32),"")</f>
      </c>
      <c r="M32" s="593" t="str">
        <f>IF(R32="Complete",D32-L32,"")</f>
      </c>
      <c r="N32" s="594" t="str">
        <f>IF(R32&lt;&gt;"Complete","",IF(D32=0,"n.a.",M32/D32))</f>
      </c>
      <c r="O32" s="593" t="str">
        <f>IF(S32="Recorded",D32-J32,"")</f>
      </c>
      <c r="P32" s="593" t="str">
        <f>IF(R32="Complete",SUMIFS('Callback Log'!$K$7:$K$66,'Callback Log'!$B$7:$B$66,B32,'Callback Log'!$L$7:$L$66,"Complete"),"")</f>
      </c>
      <c r="Q32" s="593" t="str">
        <f>IF(R32="Complete",M32-P32,"")</f>
      </c>
      <c r="R32" s="595" t="str">
        <f>IF(COUNTA(A32:J32)=0,"",IF(OR(NOT(ISNUMBER(A32)),B32="",C32="",COUNT(D32:I32)&lt;6),"Needs inputs",IF(AND(C32&lt;&gt;"Installation",C32&lt;&gt;"Service / repair",C32&lt;&gt;"Maintenance",C32&lt;&gt;"Other"),"Check job type",IF(COUNTIFS($B$7:$B$106,B32)&gt;1,"Duplicate job ID",IF(MIN(D32:I32)&lt;0,"Check negative input","Complete")))))</f>
      </c>
      <c r="S32" s="595" t="str">
        <f>IF(R32&lt;&gt;"Complete","",IF(NOT(ISNUMBER(J32)),"Needs collection amount",IF(J32&lt;0,"Check negative amount","Recorded")))</f>
      </c>
    </row>
    <row r="33" ht="27" customHeight="1">
      <c r="A33" s="588"/>
      <c r="B33" s="589"/>
      <c r="C33" s="590"/>
      <c r="D33" s="591"/>
      <c r="E33" s="591"/>
      <c r="F33" s="592"/>
      <c r="G33" s="591"/>
      <c r="H33" s="591"/>
      <c r="I33" s="591"/>
      <c r="J33" s="591"/>
      <c r="K33" s="593" t="str">
        <f>IF(R33="Complete",F33*G33,"")</f>
      </c>
      <c r="L33" s="593" t="str">
        <f>IF(R33="Complete",SUM(E33,H33:I33,K33),"")</f>
      </c>
      <c r="M33" s="593" t="str">
        <f>IF(R33="Complete",D33-L33,"")</f>
      </c>
      <c r="N33" s="594" t="str">
        <f>IF(R33&lt;&gt;"Complete","",IF(D33=0,"n.a.",M33/D33))</f>
      </c>
      <c r="O33" s="593" t="str">
        <f>IF(S33="Recorded",D33-J33,"")</f>
      </c>
      <c r="P33" s="593" t="str">
        <f>IF(R33="Complete",SUMIFS('Callback Log'!$K$7:$K$66,'Callback Log'!$B$7:$B$66,B33,'Callback Log'!$L$7:$L$66,"Complete"),"")</f>
      </c>
      <c r="Q33" s="593" t="str">
        <f>IF(R33="Complete",M33-P33,"")</f>
      </c>
      <c r="R33" s="595" t="str">
        <f>IF(COUNTA(A33:J33)=0,"",IF(OR(NOT(ISNUMBER(A33)),B33="",C33="",COUNT(D33:I33)&lt;6),"Needs inputs",IF(AND(C33&lt;&gt;"Installation",C33&lt;&gt;"Service / repair",C33&lt;&gt;"Maintenance",C33&lt;&gt;"Other"),"Check job type",IF(COUNTIFS($B$7:$B$106,B33)&gt;1,"Duplicate job ID",IF(MIN(D33:I33)&lt;0,"Check negative input","Complete")))))</f>
      </c>
      <c r="S33" s="595" t="str">
        <f>IF(R33&lt;&gt;"Complete","",IF(NOT(ISNUMBER(J33)),"Needs collection amount",IF(J33&lt;0,"Check negative amount","Recorded")))</f>
      </c>
    </row>
    <row r="34" ht="27" customHeight="1">
      <c r="A34" s="588"/>
      <c r="B34" s="589"/>
      <c r="C34" s="590"/>
      <c r="D34" s="591"/>
      <c r="E34" s="591"/>
      <c r="F34" s="592"/>
      <c r="G34" s="591"/>
      <c r="H34" s="591"/>
      <c r="I34" s="591"/>
      <c r="J34" s="591"/>
      <c r="K34" s="593" t="str">
        <f>IF(R34="Complete",F34*G34,"")</f>
      </c>
      <c r="L34" s="593" t="str">
        <f>IF(R34="Complete",SUM(E34,H34:I34,K34),"")</f>
      </c>
      <c r="M34" s="593" t="str">
        <f>IF(R34="Complete",D34-L34,"")</f>
      </c>
      <c r="N34" s="594" t="str">
        <f>IF(R34&lt;&gt;"Complete","",IF(D34=0,"n.a.",M34/D34))</f>
      </c>
      <c r="O34" s="593" t="str">
        <f>IF(S34="Recorded",D34-J34,"")</f>
      </c>
      <c r="P34" s="593" t="str">
        <f>IF(R34="Complete",SUMIFS('Callback Log'!$K$7:$K$66,'Callback Log'!$B$7:$B$66,B34,'Callback Log'!$L$7:$L$66,"Complete"),"")</f>
      </c>
      <c r="Q34" s="593" t="str">
        <f>IF(R34="Complete",M34-P34,"")</f>
      </c>
      <c r="R34" s="595" t="str">
        <f>IF(COUNTA(A34:J34)=0,"",IF(OR(NOT(ISNUMBER(A34)),B34="",C34="",COUNT(D34:I34)&lt;6),"Needs inputs",IF(AND(C34&lt;&gt;"Installation",C34&lt;&gt;"Service / repair",C34&lt;&gt;"Maintenance",C34&lt;&gt;"Other"),"Check job type",IF(COUNTIFS($B$7:$B$106,B34)&gt;1,"Duplicate job ID",IF(MIN(D34:I34)&lt;0,"Check negative input","Complete")))))</f>
      </c>
      <c r="S34" s="595" t="str">
        <f>IF(R34&lt;&gt;"Complete","",IF(NOT(ISNUMBER(J34)),"Needs collection amount",IF(J34&lt;0,"Check negative amount","Recorded")))</f>
      </c>
    </row>
    <row r="35" ht="27" customHeight="1">
      <c r="A35" s="588"/>
      <c r="B35" s="589"/>
      <c r="C35" s="590"/>
      <c r="D35" s="591"/>
      <c r="E35" s="591"/>
      <c r="F35" s="592"/>
      <c r="G35" s="591"/>
      <c r="H35" s="591"/>
      <c r="I35" s="591"/>
      <c r="J35" s="591"/>
      <c r="K35" s="593" t="str">
        <f>IF(R35="Complete",F35*G35,"")</f>
      </c>
      <c r="L35" s="593" t="str">
        <f>IF(R35="Complete",SUM(E35,H35:I35,K35),"")</f>
      </c>
      <c r="M35" s="593" t="str">
        <f>IF(R35="Complete",D35-L35,"")</f>
      </c>
      <c r="N35" s="594" t="str">
        <f>IF(R35&lt;&gt;"Complete","",IF(D35=0,"n.a.",M35/D35))</f>
      </c>
      <c r="O35" s="593" t="str">
        <f>IF(S35="Recorded",D35-J35,"")</f>
      </c>
      <c r="P35" s="593" t="str">
        <f>IF(R35="Complete",SUMIFS('Callback Log'!$K$7:$K$66,'Callback Log'!$B$7:$B$66,B35,'Callback Log'!$L$7:$L$66,"Complete"),"")</f>
      </c>
      <c r="Q35" s="593" t="str">
        <f>IF(R35="Complete",M35-P35,"")</f>
      </c>
      <c r="R35" s="595" t="str">
        <f>IF(COUNTA(A35:J35)=0,"",IF(OR(NOT(ISNUMBER(A35)),B35="",C35="",COUNT(D35:I35)&lt;6),"Needs inputs",IF(AND(C35&lt;&gt;"Installation",C35&lt;&gt;"Service / repair",C35&lt;&gt;"Maintenance",C35&lt;&gt;"Other"),"Check job type",IF(COUNTIFS($B$7:$B$106,B35)&gt;1,"Duplicate job ID",IF(MIN(D35:I35)&lt;0,"Check negative input","Complete")))))</f>
      </c>
      <c r="S35" s="595" t="str">
        <f>IF(R35&lt;&gt;"Complete","",IF(NOT(ISNUMBER(J35)),"Needs collection amount",IF(J35&lt;0,"Check negative amount","Recorded")))</f>
      </c>
    </row>
    <row r="36" ht="27" customHeight="1">
      <c r="A36" s="588"/>
      <c r="B36" s="589"/>
      <c r="C36" s="590"/>
      <c r="D36" s="591"/>
      <c r="E36" s="591"/>
      <c r="F36" s="592"/>
      <c r="G36" s="591"/>
      <c r="H36" s="591"/>
      <c r="I36" s="591"/>
      <c r="J36" s="591"/>
      <c r="K36" s="593" t="str">
        <f>IF(R36="Complete",F36*G36,"")</f>
      </c>
      <c r="L36" s="593" t="str">
        <f>IF(R36="Complete",SUM(E36,H36:I36,K36),"")</f>
      </c>
      <c r="M36" s="593" t="str">
        <f>IF(R36="Complete",D36-L36,"")</f>
      </c>
      <c r="N36" s="594" t="str">
        <f>IF(R36&lt;&gt;"Complete","",IF(D36=0,"n.a.",M36/D36))</f>
      </c>
      <c r="O36" s="593" t="str">
        <f>IF(S36="Recorded",D36-J36,"")</f>
      </c>
      <c r="P36" s="593" t="str">
        <f>IF(R36="Complete",SUMIFS('Callback Log'!$K$7:$K$66,'Callback Log'!$B$7:$B$66,B36,'Callback Log'!$L$7:$L$66,"Complete"),"")</f>
      </c>
      <c r="Q36" s="593" t="str">
        <f>IF(R36="Complete",M36-P36,"")</f>
      </c>
      <c r="R36" s="595" t="str">
        <f>IF(COUNTA(A36:J36)=0,"",IF(OR(NOT(ISNUMBER(A36)),B36="",C36="",COUNT(D36:I36)&lt;6),"Needs inputs",IF(AND(C36&lt;&gt;"Installation",C36&lt;&gt;"Service / repair",C36&lt;&gt;"Maintenance",C36&lt;&gt;"Other"),"Check job type",IF(COUNTIFS($B$7:$B$106,B36)&gt;1,"Duplicate job ID",IF(MIN(D36:I36)&lt;0,"Check negative input","Complete")))))</f>
      </c>
      <c r="S36" s="595" t="str">
        <f>IF(R36&lt;&gt;"Complete","",IF(NOT(ISNUMBER(J36)),"Needs collection amount",IF(J36&lt;0,"Check negative amount","Recorded")))</f>
      </c>
    </row>
    <row r="37" ht="27" customHeight="1">
      <c r="A37" s="588"/>
      <c r="B37" s="589"/>
      <c r="C37" s="590"/>
      <c r="D37" s="591"/>
      <c r="E37" s="591"/>
      <c r="F37" s="592"/>
      <c r="G37" s="591"/>
      <c r="H37" s="591"/>
      <c r="I37" s="591"/>
      <c r="J37" s="591"/>
      <c r="K37" s="593" t="str">
        <f>IF(R37="Complete",F37*G37,"")</f>
      </c>
      <c r="L37" s="593" t="str">
        <f>IF(R37="Complete",SUM(E37,H37:I37,K37),"")</f>
      </c>
      <c r="M37" s="593" t="str">
        <f>IF(R37="Complete",D37-L37,"")</f>
      </c>
      <c r="N37" s="594" t="str">
        <f>IF(R37&lt;&gt;"Complete","",IF(D37=0,"n.a.",M37/D37))</f>
      </c>
      <c r="O37" s="593" t="str">
        <f>IF(S37="Recorded",D37-J37,"")</f>
      </c>
      <c r="P37" s="593" t="str">
        <f>IF(R37="Complete",SUMIFS('Callback Log'!$K$7:$K$66,'Callback Log'!$B$7:$B$66,B37,'Callback Log'!$L$7:$L$66,"Complete"),"")</f>
      </c>
      <c r="Q37" s="593" t="str">
        <f>IF(R37="Complete",M37-P37,"")</f>
      </c>
      <c r="R37" s="595" t="str">
        <f>IF(COUNTA(A37:J37)=0,"",IF(OR(NOT(ISNUMBER(A37)),B37="",C37="",COUNT(D37:I37)&lt;6),"Needs inputs",IF(AND(C37&lt;&gt;"Installation",C37&lt;&gt;"Service / repair",C37&lt;&gt;"Maintenance",C37&lt;&gt;"Other"),"Check job type",IF(COUNTIFS($B$7:$B$106,B37)&gt;1,"Duplicate job ID",IF(MIN(D37:I37)&lt;0,"Check negative input","Complete")))))</f>
      </c>
      <c r="S37" s="595" t="str">
        <f>IF(R37&lt;&gt;"Complete","",IF(NOT(ISNUMBER(J37)),"Needs collection amount",IF(J37&lt;0,"Check negative amount","Recorded")))</f>
      </c>
    </row>
    <row r="38" ht="27" customHeight="1">
      <c r="A38" s="588"/>
      <c r="B38" s="589"/>
      <c r="C38" s="590"/>
      <c r="D38" s="591"/>
      <c r="E38" s="591"/>
      <c r="F38" s="592"/>
      <c r="G38" s="591"/>
      <c r="H38" s="591"/>
      <c r="I38" s="591"/>
      <c r="J38" s="591"/>
      <c r="K38" s="593" t="str">
        <f>IF(R38="Complete",F38*G38,"")</f>
      </c>
      <c r="L38" s="593" t="str">
        <f>IF(R38="Complete",SUM(E38,H38:I38,K38),"")</f>
      </c>
      <c r="M38" s="593" t="str">
        <f>IF(R38="Complete",D38-L38,"")</f>
      </c>
      <c r="N38" s="594" t="str">
        <f>IF(R38&lt;&gt;"Complete","",IF(D38=0,"n.a.",M38/D38))</f>
      </c>
      <c r="O38" s="593" t="str">
        <f>IF(S38="Recorded",D38-J38,"")</f>
      </c>
      <c r="P38" s="593" t="str">
        <f>IF(R38="Complete",SUMIFS('Callback Log'!$K$7:$K$66,'Callback Log'!$B$7:$B$66,B38,'Callback Log'!$L$7:$L$66,"Complete"),"")</f>
      </c>
      <c r="Q38" s="593" t="str">
        <f>IF(R38="Complete",M38-P38,"")</f>
      </c>
      <c r="R38" s="595" t="str">
        <f>IF(COUNTA(A38:J38)=0,"",IF(OR(NOT(ISNUMBER(A38)),B38="",C38="",COUNT(D38:I38)&lt;6),"Needs inputs",IF(AND(C38&lt;&gt;"Installation",C38&lt;&gt;"Service / repair",C38&lt;&gt;"Maintenance",C38&lt;&gt;"Other"),"Check job type",IF(COUNTIFS($B$7:$B$106,B38)&gt;1,"Duplicate job ID",IF(MIN(D38:I38)&lt;0,"Check negative input","Complete")))))</f>
      </c>
      <c r="S38" s="595" t="str">
        <f>IF(R38&lt;&gt;"Complete","",IF(NOT(ISNUMBER(J38)),"Needs collection amount",IF(J38&lt;0,"Check negative amount","Recorded")))</f>
      </c>
    </row>
    <row r="39" ht="27" customHeight="1">
      <c r="A39" s="588"/>
      <c r="B39" s="589"/>
      <c r="C39" s="590"/>
      <c r="D39" s="591"/>
      <c r="E39" s="591"/>
      <c r="F39" s="592"/>
      <c r="G39" s="591"/>
      <c r="H39" s="591"/>
      <c r="I39" s="591"/>
      <c r="J39" s="591"/>
      <c r="K39" s="593" t="str">
        <f>IF(R39="Complete",F39*G39,"")</f>
      </c>
      <c r="L39" s="593" t="str">
        <f>IF(R39="Complete",SUM(E39,H39:I39,K39),"")</f>
      </c>
      <c r="M39" s="593" t="str">
        <f>IF(R39="Complete",D39-L39,"")</f>
      </c>
      <c r="N39" s="594" t="str">
        <f>IF(R39&lt;&gt;"Complete","",IF(D39=0,"n.a.",M39/D39))</f>
      </c>
      <c r="O39" s="593" t="str">
        <f>IF(S39="Recorded",D39-J39,"")</f>
      </c>
      <c r="P39" s="593" t="str">
        <f>IF(R39="Complete",SUMIFS('Callback Log'!$K$7:$K$66,'Callback Log'!$B$7:$B$66,B39,'Callback Log'!$L$7:$L$66,"Complete"),"")</f>
      </c>
      <c r="Q39" s="593" t="str">
        <f>IF(R39="Complete",M39-P39,"")</f>
      </c>
      <c r="R39" s="595" t="str">
        <f>IF(COUNTA(A39:J39)=0,"",IF(OR(NOT(ISNUMBER(A39)),B39="",C39="",COUNT(D39:I39)&lt;6),"Needs inputs",IF(AND(C39&lt;&gt;"Installation",C39&lt;&gt;"Service / repair",C39&lt;&gt;"Maintenance",C39&lt;&gt;"Other"),"Check job type",IF(COUNTIFS($B$7:$B$106,B39)&gt;1,"Duplicate job ID",IF(MIN(D39:I39)&lt;0,"Check negative input","Complete")))))</f>
      </c>
      <c r="S39" s="595" t="str">
        <f>IF(R39&lt;&gt;"Complete","",IF(NOT(ISNUMBER(J39)),"Needs collection amount",IF(J39&lt;0,"Check negative amount","Recorded")))</f>
      </c>
    </row>
    <row r="40" ht="27" customHeight="1">
      <c r="A40" s="588"/>
      <c r="B40" s="589"/>
      <c r="C40" s="590"/>
      <c r="D40" s="591"/>
      <c r="E40" s="591"/>
      <c r="F40" s="592"/>
      <c r="G40" s="591"/>
      <c r="H40" s="591"/>
      <c r="I40" s="591"/>
      <c r="J40" s="591"/>
      <c r="K40" s="593" t="str">
        <f>IF(R40="Complete",F40*G40,"")</f>
      </c>
      <c r="L40" s="593" t="str">
        <f>IF(R40="Complete",SUM(E40,H40:I40,K40),"")</f>
      </c>
      <c r="M40" s="593" t="str">
        <f>IF(R40="Complete",D40-L40,"")</f>
      </c>
      <c r="N40" s="594" t="str">
        <f>IF(R40&lt;&gt;"Complete","",IF(D40=0,"n.a.",M40/D40))</f>
      </c>
      <c r="O40" s="593" t="str">
        <f>IF(S40="Recorded",D40-J40,"")</f>
      </c>
      <c r="P40" s="593" t="str">
        <f>IF(R40="Complete",SUMIFS('Callback Log'!$K$7:$K$66,'Callback Log'!$B$7:$B$66,B40,'Callback Log'!$L$7:$L$66,"Complete"),"")</f>
      </c>
      <c r="Q40" s="593" t="str">
        <f>IF(R40="Complete",M40-P40,"")</f>
      </c>
      <c r="R40" s="595" t="str">
        <f>IF(COUNTA(A40:J40)=0,"",IF(OR(NOT(ISNUMBER(A40)),B40="",C40="",COUNT(D40:I40)&lt;6),"Needs inputs",IF(AND(C40&lt;&gt;"Installation",C40&lt;&gt;"Service / repair",C40&lt;&gt;"Maintenance",C40&lt;&gt;"Other"),"Check job type",IF(COUNTIFS($B$7:$B$106,B40)&gt;1,"Duplicate job ID",IF(MIN(D40:I40)&lt;0,"Check negative input","Complete")))))</f>
      </c>
      <c r="S40" s="595" t="str">
        <f>IF(R40&lt;&gt;"Complete","",IF(NOT(ISNUMBER(J40)),"Needs collection amount",IF(J40&lt;0,"Check negative amount","Recorded")))</f>
      </c>
    </row>
    <row r="41" ht="27" customHeight="1">
      <c r="A41" s="588"/>
      <c r="B41" s="589"/>
      <c r="C41" s="590"/>
      <c r="D41" s="591"/>
      <c r="E41" s="591"/>
      <c r="F41" s="592"/>
      <c r="G41" s="591"/>
      <c r="H41" s="591"/>
      <c r="I41" s="591"/>
      <c r="J41" s="591"/>
      <c r="K41" s="593" t="str">
        <f>IF(R41="Complete",F41*G41,"")</f>
      </c>
      <c r="L41" s="593" t="str">
        <f>IF(R41="Complete",SUM(E41,H41:I41,K41),"")</f>
      </c>
      <c r="M41" s="593" t="str">
        <f>IF(R41="Complete",D41-L41,"")</f>
      </c>
      <c r="N41" s="594" t="str">
        <f>IF(R41&lt;&gt;"Complete","",IF(D41=0,"n.a.",M41/D41))</f>
      </c>
      <c r="O41" s="593" t="str">
        <f>IF(S41="Recorded",D41-J41,"")</f>
      </c>
      <c r="P41" s="593" t="str">
        <f>IF(R41="Complete",SUMIFS('Callback Log'!$K$7:$K$66,'Callback Log'!$B$7:$B$66,B41,'Callback Log'!$L$7:$L$66,"Complete"),"")</f>
      </c>
      <c r="Q41" s="593" t="str">
        <f>IF(R41="Complete",M41-P41,"")</f>
      </c>
      <c r="R41" s="595" t="str">
        <f>IF(COUNTA(A41:J41)=0,"",IF(OR(NOT(ISNUMBER(A41)),B41="",C41="",COUNT(D41:I41)&lt;6),"Needs inputs",IF(AND(C41&lt;&gt;"Installation",C41&lt;&gt;"Service / repair",C41&lt;&gt;"Maintenance",C41&lt;&gt;"Other"),"Check job type",IF(COUNTIFS($B$7:$B$106,B41)&gt;1,"Duplicate job ID",IF(MIN(D41:I41)&lt;0,"Check negative input","Complete")))))</f>
      </c>
      <c r="S41" s="595" t="str">
        <f>IF(R41&lt;&gt;"Complete","",IF(NOT(ISNUMBER(J41)),"Needs collection amount",IF(J41&lt;0,"Check negative amount","Recorded")))</f>
      </c>
    </row>
    <row r="42" ht="27" customHeight="1">
      <c r="A42" s="588"/>
      <c r="B42" s="589"/>
      <c r="C42" s="590"/>
      <c r="D42" s="591"/>
      <c r="E42" s="591"/>
      <c r="F42" s="592"/>
      <c r="G42" s="591"/>
      <c r="H42" s="591"/>
      <c r="I42" s="591"/>
      <c r="J42" s="591"/>
      <c r="K42" s="593" t="str">
        <f>IF(R42="Complete",F42*G42,"")</f>
      </c>
      <c r="L42" s="593" t="str">
        <f>IF(R42="Complete",SUM(E42,H42:I42,K42),"")</f>
      </c>
      <c r="M42" s="593" t="str">
        <f>IF(R42="Complete",D42-L42,"")</f>
      </c>
      <c r="N42" s="594" t="str">
        <f>IF(R42&lt;&gt;"Complete","",IF(D42=0,"n.a.",M42/D42))</f>
      </c>
      <c r="O42" s="593" t="str">
        <f>IF(S42="Recorded",D42-J42,"")</f>
      </c>
      <c r="P42" s="593" t="str">
        <f>IF(R42="Complete",SUMIFS('Callback Log'!$K$7:$K$66,'Callback Log'!$B$7:$B$66,B42,'Callback Log'!$L$7:$L$66,"Complete"),"")</f>
      </c>
      <c r="Q42" s="593" t="str">
        <f>IF(R42="Complete",M42-P42,"")</f>
      </c>
      <c r="R42" s="595" t="str">
        <f>IF(COUNTA(A42:J42)=0,"",IF(OR(NOT(ISNUMBER(A42)),B42="",C42="",COUNT(D42:I42)&lt;6),"Needs inputs",IF(AND(C42&lt;&gt;"Installation",C42&lt;&gt;"Service / repair",C42&lt;&gt;"Maintenance",C42&lt;&gt;"Other"),"Check job type",IF(COUNTIFS($B$7:$B$106,B42)&gt;1,"Duplicate job ID",IF(MIN(D42:I42)&lt;0,"Check negative input","Complete")))))</f>
      </c>
      <c r="S42" s="595" t="str">
        <f>IF(R42&lt;&gt;"Complete","",IF(NOT(ISNUMBER(J42)),"Needs collection amount",IF(J42&lt;0,"Check negative amount","Recorded")))</f>
      </c>
    </row>
    <row r="43" ht="27" customHeight="1">
      <c r="A43" s="588"/>
      <c r="B43" s="589"/>
      <c r="C43" s="590"/>
      <c r="D43" s="591"/>
      <c r="E43" s="591"/>
      <c r="F43" s="592"/>
      <c r="G43" s="591"/>
      <c r="H43" s="591"/>
      <c r="I43" s="591"/>
      <c r="J43" s="591"/>
      <c r="K43" s="593" t="str">
        <f>IF(R43="Complete",F43*G43,"")</f>
      </c>
      <c r="L43" s="593" t="str">
        <f>IF(R43="Complete",SUM(E43,H43:I43,K43),"")</f>
      </c>
      <c r="M43" s="593" t="str">
        <f>IF(R43="Complete",D43-L43,"")</f>
      </c>
      <c r="N43" s="594" t="str">
        <f>IF(R43&lt;&gt;"Complete","",IF(D43=0,"n.a.",M43/D43))</f>
      </c>
      <c r="O43" s="593" t="str">
        <f>IF(S43="Recorded",D43-J43,"")</f>
      </c>
      <c r="P43" s="593" t="str">
        <f>IF(R43="Complete",SUMIFS('Callback Log'!$K$7:$K$66,'Callback Log'!$B$7:$B$66,B43,'Callback Log'!$L$7:$L$66,"Complete"),"")</f>
      </c>
      <c r="Q43" s="593" t="str">
        <f>IF(R43="Complete",M43-P43,"")</f>
      </c>
      <c r="R43" s="595" t="str">
        <f>IF(COUNTA(A43:J43)=0,"",IF(OR(NOT(ISNUMBER(A43)),B43="",C43="",COUNT(D43:I43)&lt;6),"Needs inputs",IF(AND(C43&lt;&gt;"Installation",C43&lt;&gt;"Service / repair",C43&lt;&gt;"Maintenance",C43&lt;&gt;"Other"),"Check job type",IF(COUNTIFS($B$7:$B$106,B43)&gt;1,"Duplicate job ID",IF(MIN(D43:I43)&lt;0,"Check negative input","Complete")))))</f>
      </c>
      <c r="S43" s="595" t="str">
        <f>IF(R43&lt;&gt;"Complete","",IF(NOT(ISNUMBER(J43)),"Needs collection amount",IF(J43&lt;0,"Check negative amount","Recorded")))</f>
      </c>
    </row>
    <row r="44" ht="27" customHeight="1">
      <c r="A44" s="588"/>
      <c r="B44" s="589"/>
      <c r="C44" s="590"/>
      <c r="D44" s="591"/>
      <c r="E44" s="591"/>
      <c r="F44" s="592"/>
      <c r="G44" s="591"/>
      <c r="H44" s="591"/>
      <c r="I44" s="591"/>
      <c r="J44" s="591"/>
      <c r="K44" s="593" t="str">
        <f>IF(R44="Complete",F44*G44,"")</f>
      </c>
      <c r="L44" s="593" t="str">
        <f>IF(R44="Complete",SUM(E44,H44:I44,K44),"")</f>
      </c>
      <c r="M44" s="593" t="str">
        <f>IF(R44="Complete",D44-L44,"")</f>
      </c>
      <c r="N44" s="594" t="str">
        <f>IF(R44&lt;&gt;"Complete","",IF(D44=0,"n.a.",M44/D44))</f>
      </c>
      <c r="O44" s="593" t="str">
        <f>IF(S44="Recorded",D44-J44,"")</f>
      </c>
      <c r="P44" s="593" t="str">
        <f>IF(R44="Complete",SUMIFS('Callback Log'!$K$7:$K$66,'Callback Log'!$B$7:$B$66,B44,'Callback Log'!$L$7:$L$66,"Complete"),"")</f>
      </c>
      <c r="Q44" s="593" t="str">
        <f>IF(R44="Complete",M44-P44,"")</f>
      </c>
      <c r="R44" s="595" t="str">
        <f>IF(COUNTA(A44:J44)=0,"",IF(OR(NOT(ISNUMBER(A44)),B44="",C44="",COUNT(D44:I44)&lt;6),"Needs inputs",IF(AND(C44&lt;&gt;"Installation",C44&lt;&gt;"Service / repair",C44&lt;&gt;"Maintenance",C44&lt;&gt;"Other"),"Check job type",IF(COUNTIFS($B$7:$B$106,B44)&gt;1,"Duplicate job ID",IF(MIN(D44:I44)&lt;0,"Check negative input","Complete")))))</f>
      </c>
      <c r="S44" s="595" t="str">
        <f>IF(R44&lt;&gt;"Complete","",IF(NOT(ISNUMBER(J44)),"Needs collection amount",IF(J44&lt;0,"Check negative amount","Recorded")))</f>
      </c>
    </row>
    <row r="45" ht="27" customHeight="1">
      <c r="A45" s="588"/>
      <c r="B45" s="589"/>
      <c r="C45" s="590"/>
      <c r="D45" s="591"/>
      <c r="E45" s="591"/>
      <c r="F45" s="592"/>
      <c r="G45" s="591"/>
      <c r="H45" s="591"/>
      <c r="I45" s="591"/>
      <c r="J45" s="591"/>
      <c r="K45" s="593" t="str">
        <f>IF(R45="Complete",F45*G45,"")</f>
      </c>
      <c r="L45" s="593" t="str">
        <f>IF(R45="Complete",SUM(E45,H45:I45,K45),"")</f>
      </c>
      <c r="M45" s="593" t="str">
        <f>IF(R45="Complete",D45-L45,"")</f>
      </c>
      <c r="N45" s="594" t="str">
        <f>IF(R45&lt;&gt;"Complete","",IF(D45=0,"n.a.",M45/D45))</f>
      </c>
      <c r="O45" s="593" t="str">
        <f>IF(S45="Recorded",D45-J45,"")</f>
      </c>
      <c r="P45" s="593" t="str">
        <f>IF(R45="Complete",SUMIFS('Callback Log'!$K$7:$K$66,'Callback Log'!$B$7:$B$66,B45,'Callback Log'!$L$7:$L$66,"Complete"),"")</f>
      </c>
      <c r="Q45" s="593" t="str">
        <f>IF(R45="Complete",M45-P45,"")</f>
      </c>
      <c r="R45" s="595" t="str">
        <f>IF(COUNTA(A45:J45)=0,"",IF(OR(NOT(ISNUMBER(A45)),B45="",C45="",COUNT(D45:I45)&lt;6),"Needs inputs",IF(AND(C45&lt;&gt;"Installation",C45&lt;&gt;"Service / repair",C45&lt;&gt;"Maintenance",C45&lt;&gt;"Other"),"Check job type",IF(COUNTIFS($B$7:$B$106,B45)&gt;1,"Duplicate job ID",IF(MIN(D45:I45)&lt;0,"Check negative input","Complete")))))</f>
      </c>
      <c r="S45" s="595" t="str">
        <f>IF(R45&lt;&gt;"Complete","",IF(NOT(ISNUMBER(J45)),"Needs collection amount",IF(J45&lt;0,"Check negative amount","Recorded")))</f>
      </c>
    </row>
    <row r="46" ht="27" customHeight="1">
      <c r="A46" s="588"/>
      <c r="B46" s="589"/>
      <c r="C46" s="590"/>
      <c r="D46" s="591"/>
      <c r="E46" s="591"/>
      <c r="F46" s="592"/>
      <c r="G46" s="591"/>
      <c r="H46" s="591"/>
      <c r="I46" s="591"/>
      <c r="J46" s="591"/>
      <c r="K46" s="593" t="str">
        <f>IF(R46="Complete",F46*G46,"")</f>
      </c>
      <c r="L46" s="593" t="str">
        <f>IF(R46="Complete",SUM(E46,H46:I46,K46),"")</f>
      </c>
      <c r="M46" s="593" t="str">
        <f>IF(R46="Complete",D46-L46,"")</f>
      </c>
      <c r="N46" s="594" t="str">
        <f>IF(R46&lt;&gt;"Complete","",IF(D46=0,"n.a.",M46/D46))</f>
      </c>
      <c r="O46" s="593" t="str">
        <f>IF(S46="Recorded",D46-J46,"")</f>
      </c>
      <c r="P46" s="593" t="str">
        <f>IF(R46="Complete",SUMIFS('Callback Log'!$K$7:$K$66,'Callback Log'!$B$7:$B$66,B46,'Callback Log'!$L$7:$L$66,"Complete"),"")</f>
      </c>
      <c r="Q46" s="593" t="str">
        <f>IF(R46="Complete",M46-P46,"")</f>
      </c>
      <c r="R46" s="595" t="str">
        <f>IF(COUNTA(A46:J46)=0,"",IF(OR(NOT(ISNUMBER(A46)),B46="",C46="",COUNT(D46:I46)&lt;6),"Needs inputs",IF(AND(C46&lt;&gt;"Installation",C46&lt;&gt;"Service / repair",C46&lt;&gt;"Maintenance",C46&lt;&gt;"Other"),"Check job type",IF(COUNTIFS($B$7:$B$106,B46)&gt;1,"Duplicate job ID",IF(MIN(D46:I46)&lt;0,"Check negative input","Complete")))))</f>
      </c>
      <c r="S46" s="595" t="str">
        <f>IF(R46&lt;&gt;"Complete","",IF(NOT(ISNUMBER(J46)),"Needs collection amount",IF(J46&lt;0,"Check negative amount","Recorded")))</f>
      </c>
    </row>
    <row r="47" ht="27" customHeight="1">
      <c r="A47" s="588"/>
      <c r="B47" s="589"/>
      <c r="C47" s="590"/>
      <c r="D47" s="591"/>
      <c r="E47" s="591"/>
      <c r="F47" s="592"/>
      <c r="G47" s="591"/>
      <c r="H47" s="591"/>
      <c r="I47" s="591"/>
      <c r="J47" s="591"/>
      <c r="K47" s="593" t="str">
        <f>IF(R47="Complete",F47*G47,"")</f>
      </c>
      <c r="L47" s="593" t="str">
        <f>IF(R47="Complete",SUM(E47,H47:I47,K47),"")</f>
      </c>
      <c r="M47" s="593" t="str">
        <f>IF(R47="Complete",D47-L47,"")</f>
      </c>
      <c r="N47" s="594" t="str">
        <f>IF(R47&lt;&gt;"Complete","",IF(D47=0,"n.a.",M47/D47))</f>
      </c>
      <c r="O47" s="593" t="str">
        <f>IF(S47="Recorded",D47-J47,"")</f>
      </c>
      <c r="P47" s="593" t="str">
        <f>IF(R47="Complete",SUMIFS('Callback Log'!$K$7:$K$66,'Callback Log'!$B$7:$B$66,B47,'Callback Log'!$L$7:$L$66,"Complete"),"")</f>
      </c>
      <c r="Q47" s="593" t="str">
        <f>IF(R47="Complete",M47-P47,"")</f>
      </c>
      <c r="R47" s="595" t="str">
        <f>IF(COUNTA(A47:J47)=0,"",IF(OR(NOT(ISNUMBER(A47)),B47="",C47="",COUNT(D47:I47)&lt;6),"Needs inputs",IF(AND(C47&lt;&gt;"Installation",C47&lt;&gt;"Service / repair",C47&lt;&gt;"Maintenance",C47&lt;&gt;"Other"),"Check job type",IF(COUNTIFS($B$7:$B$106,B47)&gt;1,"Duplicate job ID",IF(MIN(D47:I47)&lt;0,"Check negative input","Complete")))))</f>
      </c>
      <c r="S47" s="595" t="str">
        <f>IF(R47&lt;&gt;"Complete","",IF(NOT(ISNUMBER(J47)),"Needs collection amount",IF(J47&lt;0,"Check negative amount","Recorded")))</f>
      </c>
    </row>
    <row r="48" ht="27" customHeight="1">
      <c r="A48" s="588"/>
      <c r="B48" s="589"/>
      <c r="C48" s="590"/>
      <c r="D48" s="591"/>
      <c r="E48" s="591"/>
      <c r="F48" s="592"/>
      <c r="G48" s="591"/>
      <c r="H48" s="591"/>
      <c r="I48" s="591"/>
      <c r="J48" s="591"/>
      <c r="K48" s="593" t="str">
        <f>IF(R48="Complete",F48*G48,"")</f>
      </c>
      <c r="L48" s="593" t="str">
        <f>IF(R48="Complete",SUM(E48,H48:I48,K48),"")</f>
      </c>
      <c r="M48" s="593" t="str">
        <f>IF(R48="Complete",D48-L48,"")</f>
      </c>
      <c r="N48" s="594" t="str">
        <f>IF(R48&lt;&gt;"Complete","",IF(D48=0,"n.a.",M48/D48))</f>
      </c>
      <c r="O48" s="593" t="str">
        <f>IF(S48="Recorded",D48-J48,"")</f>
      </c>
      <c r="P48" s="593" t="str">
        <f>IF(R48="Complete",SUMIFS('Callback Log'!$K$7:$K$66,'Callback Log'!$B$7:$B$66,B48,'Callback Log'!$L$7:$L$66,"Complete"),"")</f>
      </c>
      <c r="Q48" s="593" t="str">
        <f>IF(R48="Complete",M48-P48,"")</f>
      </c>
      <c r="R48" s="595" t="str">
        <f>IF(COUNTA(A48:J48)=0,"",IF(OR(NOT(ISNUMBER(A48)),B48="",C48="",COUNT(D48:I48)&lt;6),"Needs inputs",IF(AND(C48&lt;&gt;"Installation",C48&lt;&gt;"Service / repair",C48&lt;&gt;"Maintenance",C48&lt;&gt;"Other"),"Check job type",IF(COUNTIFS($B$7:$B$106,B48)&gt;1,"Duplicate job ID",IF(MIN(D48:I48)&lt;0,"Check negative input","Complete")))))</f>
      </c>
      <c r="S48" s="595" t="str">
        <f>IF(R48&lt;&gt;"Complete","",IF(NOT(ISNUMBER(J48)),"Needs collection amount",IF(J48&lt;0,"Check negative amount","Recorded")))</f>
      </c>
    </row>
    <row r="49" ht="27" customHeight="1">
      <c r="A49" s="588"/>
      <c r="B49" s="589"/>
      <c r="C49" s="590"/>
      <c r="D49" s="591"/>
      <c r="E49" s="591"/>
      <c r="F49" s="592"/>
      <c r="G49" s="591"/>
      <c r="H49" s="591"/>
      <c r="I49" s="591"/>
      <c r="J49" s="591"/>
      <c r="K49" s="593" t="str">
        <f>IF(R49="Complete",F49*G49,"")</f>
      </c>
      <c r="L49" s="593" t="str">
        <f>IF(R49="Complete",SUM(E49,H49:I49,K49),"")</f>
      </c>
      <c r="M49" s="593" t="str">
        <f>IF(R49="Complete",D49-L49,"")</f>
      </c>
      <c r="N49" s="594" t="str">
        <f>IF(R49&lt;&gt;"Complete","",IF(D49=0,"n.a.",M49/D49))</f>
      </c>
      <c r="O49" s="593" t="str">
        <f>IF(S49="Recorded",D49-J49,"")</f>
      </c>
      <c r="P49" s="593" t="str">
        <f>IF(R49="Complete",SUMIFS('Callback Log'!$K$7:$K$66,'Callback Log'!$B$7:$B$66,B49,'Callback Log'!$L$7:$L$66,"Complete"),"")</f>
      </c>
      <c r="Q49" s="593" t="str">
        <f>IF(R49="Complete",M49-P49,"")</f>
      </c>
      <c r="R49" s="595" t="str">
        <f>IF(COUNTA(A49:J49)=0,"",IF(OR(NOT(ISNUMBER(A49)),B49="",C49="",COUNT(D49:I49)&lt;6),"Needs inputs",IF(AND(C49&lt;&gt;"Installation",C49&lt;&gt;"Service / repair",C49&lt;&gt;"Maintenance",C49&lt;&gt;"Other"),"Check job type",IF(COUNTIFS($B$7:$B$106,B49)&gt;1,"Duplicate job ID",IF(MIN(D49:I49)&lt;0,"Check negative input","Complete")))))</f>
      </c>
      <c r="S49" s="595" t="str">
        <f>IF(R49&lt;&gt;"Complete","",IF(NOT(ISNUMBER(J49)),"Needs collection amount",IF(J49&lt;0,"Check negative amount","Recorded")))</f>
      </c>
    </row>
    <row r="50" ht="27" customHeight="1">
      <c r="A50" s="588"/>
      <c r="B50" s="589"/>
      <c r="C50" s="590"/>
      <c r="D50" s="591"/>
      <c r="E50" s="591"/>
      <c r="F50" s="592"/>
      <c r="G50" s="591"/>
      <c r="H50" s="591"/>
      <c r="I50" s="591"/>
      <c r="J50" s="591"/>
      <c r="K50" s="593" t="str">
        <f>IF(R50="Complete",F50*G50,"")</f>
      </c>
      <c r="L50" s="593" t="str">
        <f>IF(R50="Complete",SUM(E50,H50:I50,K50),"")</f>
      </c>
      <c r="M50" s="593" t="str">
        <f>IF(R50="Complete",D50-L50,"")</f>
      </c>
      <c r="N50" s="594" t="str">
        <f>IF(R50&lt;&gt;"Complete","",IF(D50=0,"n.a.",M50/D50))</f>
      </c>
      <c r="O50" s="593" t="str">
        <f>IF(S50="Recorded",D50-J50,"")</f>
      </c>
      <c r="P50" s="593" t="str">
        <f>IF(R50="Complete",SUMIFS('Callback Log'!$K$7:$K$66,'Callback Log'!$B$7:$B$66,B50,'Callback Log'!$L$7:$L$66,"Complete"),"")</f>
      </c>
      <c r="Q50" s="593" t="str">
        <f>IF(R50="Complete",M50-P50,"")</f>
      </c>
      <c r="R50" s="595" t="str">
        <f>IF(COUNTA(A50:J50)=0,"",IF(OR(NOT(ISNUMBER(A50)),B50="",C50="",COUNT(D50:I50)&lt;6),"Needs inputs",IF(AND(C50&lt;&gt;"Installation",C50&lt;&gt;"Service / repair",C50&lt;&gt;"Maintenance",C50&lt;&gt;"Other"),"Check job type",IF(COUNTIFS($B$7:$B$106,B50)&gt;1,"Duplicate job ID",IF(MIN(D50:I50)&lt;0,"Check negative input","Complete")))))</f>
      </c>
      <c r="S50" s="595" t="str">
        <f>IF(R50&lt;&gt;"Complete","",IF(NOT(ISNUMBER(J50)),"Needs collection amount",IF(J50&lt;0,"Check negative amount","Recorded")))</f>
      </c>
    </row>
    <row r="51" ht="27" customHeight="1">
      <c r="A51" s="588"/>
      <c r="B51" s="589"/>
      <c r="C51" s="590"/>
      <c r="D51" s="591"/>
      <c r="E51" s="591"/>
      <c r="F51" s="592"/>
      <c r="G51" s="591"/>
      <c r="H51" s="591"/>
      <c r="I51" s="591"/>
      <c r="J51" s="591"/>
      <c r="K51" s="593" t="str">
        <f>IF(R51="Complete",F51*G51,"")</f>
      </c>
      <c r="L51" s="593" t="str">
        <f>IF(R51="Complete",SUM(E51,H51:I51,K51),"")</f>
      </c>
      <c r="M51" s="593" t="str">
        <f>IF(R51="Complete",D51-L51,"")</f>
      </c>
      <c r="N51" s="594" t="str">
        <f>IF(R51&lt;&gt;"Complete","",IF(D51=0,"n.a.",M51/D51))</f>
      </c>
      <c r="O51" s="593" t="str">
        <f>IF(S51="Recorded",D51-J51,"")</f>
      </c>
      <c r="P51" s="593" t="str">
        <f>IF(R51="Complete",SUMIFS('Callback Log'!$K$7:$K$66,'Callback Log'!$B$7:$B$66,B51,'Callback Log'!$L$7:$L$66,"Complete"),"")</f>
      </c>
      <c r="Q51" s="593" t="str">
        <f>IF(R51="Complete",M51-P51,"")</f>
      </c>
      <c r="R51" s="595" t="str">
        <f>IF(COUNTA(A51:J51)=0,"",IF(OR(NOT(ISNUMBER(A51)),B51="",C51="",COUNT(D51:I51)&lt;6),"Needs inputs",IF(AND(C51&lt;&gt;"Installation",C51&lt;&gt;"Service / repair",C51&lt;&gt;"Maintenance",C51&lt;&gt;"Other"),"Check job type",IF(COUNTIFS($B$7:$B$106,B51)&gt;1,"Duplicate job ID",IF(MIN(D51:I51)&lt;0,"Check negative input","Complete")))))</f>
      </c>
      <c r="S51" s="595" t="str">
        <f>IF(R51&lt;&gt;"Complete","",IF(NOT(ISNUMBER(J51)),"Needs collection amount",IF(J51&lt;0,"Check negative amount","Recorded")))</f>
      </c>
    </row>
    <row r="52" ht="27" customHeight="1">
      <c r="A52" s="588"/>
      <c r="B52" s="589"/>
      <c r="C52" s="590"/>
      <c r="D52" s="591"/>
      <c r="E52" s="591"/>
      <c r="F52" s="592"/>
      <c r="G52" s="591"/>
      <c r="H52" s="591"/>
      <c r="I52" s="591"/>
      <c r="J52" s="591"/>
      <c r="K52" s="593" t="str">
        <f>IF(R52="Complete",F52*G52,"")</f>
      </c>
      <c r="L52" s="593" t="str">
        <f>IF(R52="Complete",SUM(E52,H52:I52,K52),"")</f>
      </c>
      <c r="M52" s="593" t="str">
        <f>IF(R52="Complete",D52-L52,"")</f>
      </c>
      <c r="N52" s="594" t="str">
        <f>IF(R52&lt;&gt;"Complete","",IF(D52=0,"n.a.",M52/D52))</f>
      </c>
      <c r="O52" s="593" t="str">
        <f>IF(S52="Recorded",D52-J52,"")</f>
      </c>
      <c r="P52" s="593" t="str">
        <f>IF(R52="Complete",SUMIFS('Callback Log'!$K$7:$K$66,'Callback Log'!$B$7:$B$66,B52,'Callback Log'!$L$7:$L$66,"Complete"),"")</f>
      </c>
      <c r="Q52" s="593" t="str">
        <f>IF(R52="Complete",M52-P52,"")</f>
      </c>
      <c r="R52" s="595" t="str">
        <f>IF(COUNTA(A52:J52)=0,"",IF(OR(NOT(ISNUMBER(A52)),B52="",C52="",COUNT(D52:I52)&lt;6),"Needs inputs",IF(AND(C52&lt;&gt;"Installation",C52&lt;&gt;"Service / repair",C52&lt;&gt;"Maintenance",C52&lt;&gt;"Other"),"Check job type",IF(COUNTIFS($B$7:$B$106,B52)&gt;1,"Duplicate job ID",IF(MIN(D52:I52)&lt;0,"Check negative input","Complete")))))</f>
      </c>
      <c r="S52" s="595" t="str">
        <f>IF(R52&lt;&gt;"Complete","",IF(NOT(ISNUMBER(J52)),"Needs collection amount",IF(J52&lt;0,"Check negative amount","Recorded")))</f>
      </c>
    </row>
    <row r="53" ht="27" customHeight="1">
      <c r="A53" s="588"/>
      <c r="B53" s="589"/>
      <c r="C53" s="590"/>
      <c r="D53" s="591"/>
      <c r="E53" s="591"/>
      <c r="F53" s="592"/>
      <c r="G53" s="591"/>
      <c r="H53" s="591"/>
      <c r="I53" s="591"/>
      <c r="J53" s="591"/>
      <c r="K53" s="593" t="str">
        <f>IF(R53="Complete",F53*G53,"")</f>
      </c>
      <c r="L53" s="593" t="str">
        <f>IF(R53="Complete",SUM(E53,H53:I53,K53),"")</f>
      </c>
      <c r="M53" s="593" t="str">
        <f>IF(R53="Complete",D53-L53,"")</f>
      </c>
      <c r="N53" s="594" t="str">
        <f>IF(R53&lt;&gt;"Complete","",IF(D53=0,"n.a.",M53/D53))</f>
      </c>
      <c r="O53" s="593" t="str">
        <f>IF(S53="Recorded",D53-J53,"")</f>
      </c>
      <c r="P53" s="593" t="str">
        <f>IF(R53="Complete",SUMIFS('Callback Log'!$K$7:$K$66,'Callback Log'!$B$7:$B$66,B53,'Callback Log'!$L$7:$L$66,"Complete"),"")</f>
      </c>
      <c r="Q53" s="593" t="str">
        <f>IF(R53="Complete",M53-P53,"")</f>
      </c>
      <c r="R53" s="595" t="str">
        <f>IF(COUNTA(A53:J53)=0,"",IF(OR(NOT(ISNUMBER(A53)),B53="",C53="",COUNT(D53:I53)&lt;6),"Needs inputs",IF(AND(C53&lt;&gt;"Installation",C53&lt;&gt;"Service / repair",C53&lt;&gt;"Maintenance",C53&lt;&gt;"Other"),"Check job type",IF(COUNTIFS($B$7:$B$106,B53)&gt;1,"Duplicate job ID",IF(MIN(D53:I53)&lt;0,"Check negative input","Complete")))))</f>
      </c>
      <c r="S53" s="595" t="str">
        <f>IF(R53&lt;&gt;"Complete","",IF(NOT(ISNUMBER(J53)),"Needs collection amount",IF(J53&lt;0,"Check negative amount","Recorded")))</f>
      </c>
    </row>
    <row r="54" ht="27" customHeight="1">
      <c r="A54" s="588"/>
      <c r="B54" s="589"/>
      <c r="C54" s="590"/>
      <c r="D54" s="591"/>
      <c r="E54" s="591"/>
      <c r="F54" s="592"/>
      <c r="G54" s="591"/>
      <c r="H54" s="591"/>
      <c r="I54" s="591"/>
      <c r="J54" s="591"/>
      <c r="K54" s="593" t="str">
        <f>IF(R54="Complete",F54*G54,"")</f>
      </c>
      <c r="L54" s="593" t="str">
        <f>IF(R54="Complete",SUM(E54,H54:I54,K54),"")</f>
      </c>
      <c r="M54" s="593" t="str">
        <f>IF(R54="Complete",D54-L54,"")</f>
      </c>
      <c r="N54" s="594" t="str">
        <f>IF(R54&lt;&gt;"Complete","",IF(D54=0,"n.a.",M54/D54))</f>
      </c>
      <c r="O54" s="593" t="str">
        <f>IF(S54="Recorded",D54-J54,"")</f>
      </c>
      <c r="P54" s="593" t="str">
        <f>IF(R54="Complete",SUMIFS('Callback Log'!$K$7:$K$66,'Callback Log'!$B$7:$B$66,B54,'Callback Log'!$L$7:$L$66,"Complete"),"")</f>
      </c>
      <c r="Q54" s="593" t="str">
        <f>IF(R54="Complete",M54-P54,"")</f>
      </c>
      <c r="R54" s="595" t="str">
        <f>IF(COUNTA(A54:J54)=0,"",IF(OR(NOT(ISNUMBER(A54)),B54="",C54="",COUNT(D54:I54)&lt;6),"Needs inputs",IF(AND(C54&lt;&gt;"Installation",C54&lt;&gt;"Service / repair",C54&lt;&gt;"Maintenance",C54&lt;&gt;"Other"),"Check job type",IF(COUNTIFS($B$7:$B$106,B54)&gt;1,"Duplicate job ID",IF(MIN(D54:I54)&lt;0,"Check negative input","Complete")))))</f>
      </c>
      <c r="S54" s="595" t="str">
        <f>IF(R54&lt;&gt;"Complete","",IF(NOT(ISNUMBER(J54)),"Needs collection amount",IF(J54&lt;0,"Check negative amount","Recorded")))</f>
      </c>
    </row>
    <row r="55" ht="27" customHeight="1">
      <c r="A55" s="588"/>
      <c r="B55" s="589"/>
      <c r="C55" s="590"/>
      <c r="D55" s="591"/>
      <c r="E55" s="591"/>
      <c r="F55" s="592"/>
      <c r="G55" s="591"/>
      <c r="H55" s="591"/>
      <c r="I55" s="591"/>
      <c r="J55" s="591"/>
      <c r="K55" s="593" t="str">
        <f>IF(R55="Complete",F55*G55,"")</f>
      </c>
      <c r="L55" s="593" t="str">
        <f>IF(R55="Complete",SUM(E55,H55:I55,K55),"")</f>
      </c>
      <c r="M55" s="593" t="str">
        <f>IF(R55="Complete",D55-L55,"")</f>
      </c>
      <c r="N55" s="594" t="str">
        <f>IF(R55&lt;&gt;"Complete","",IF(D55=0,"n.a.",M55/D55))</f>
      </c>
      <c r="O55" s="593" t="str">
        <f>IF(S55="Recorded",D55-J55,"")</f>
      </c>
      <c r="P55" s="593" t="str">
        <f>IF(R55="Complete",SUMIFS('Callback Log'!$K$7:$K$66,'Callback Log'!$B$7:$B$66,B55,'Callback Log'!$L$7:$L$66,"Complete"),"")</f>
      </c>
      <c r="Q55" s="593" t="str">
        <f>IF(R55="Complete",M55-P55,"")</f>
      </c>
      <c r="R55" s="595" t="str">
        <f>IF(COUNTA(A55:J55)=0,"",IF(OR(NOT(ISNUMBER(A55)),B55="",C55="",COUNT(D55:I55)&lt;6),"Needs inputs",IF(AND(C55&lt;&gt;"Installation",C55&lt;&gt;"Service / repair",C55&lt;&gt;"Maintenance",C55&lt;&gt;"Other"),"Check job type",IF(COUNTIFS($B$7:$B$106,B55)&gt;1,"Duplicate job ID",IF(MIN(D55:I55)&lt;0,"Check negative input","Complete")))))</f>
      </c>
      <c r="S55" s="595" t="str">
        <f>IF(R55&lt;&gt;"Complete","",IF(NOT(ISNUMBER(J55)),"Needs collection amount",IF(J55&lt;0,"Check negative amount","Recorded")))</f>
      </c>
    </row>
    <row r="56" ht="27" customHeight="1">
      <c r="A56" s="588"/>
      <c r="B56" s="589"/>
      <c r="C56" s="590"/>
      <c r="D56" s="591"/>
      <c r="E56" s="591"/>
      <c r="F56" s="592"/>
      <c r="G56" s="591"/>
      <c r="H56" s="591"/>
      <c r="I56" s="591"/>
      <c r="J56" s="591"/>
      <c r="K56" s="593" t="str">
        <f>IF(R56="Complete",F56*G56,"")</f>
      </c>
      <c r="L56" s="593" t="str">
        <f>IF(R56="Complete",SUM(E56,H56:I56,K56),"")</f>
      </c>
      <c r="M56" s="593" t="str">
        <f>IF(R56="Complete",D56-L56,"")</f>
      </c>
      <c r="N56" s="594" t="str">
        <f>IF(R56&lt;&gt;"Complete","",IF(D56=0,"n.a.",M56/D56))</f>
      </c>
      <c r="O56" s="593" t="str">
        <f>IF(S56="Recorded",D56-J56,"")</f>
      </c>
      <c r="P56" s="593" t="str">
        <f>IF(R56="Complete",SUMIFS('Callback Log'!$K$7:$K$66,'Callback Log'!$B$7:$B$66,B56,'Callback Log'!$L$7:$L$66,"Complete"),"")</f>
      </c>
      <c r="Q56" s="593" t="str">
        <f>IF(R56="Complete",M56-P56,"")</f>
      </c>
      <c r="R56" s="595" t="str">
        <f>IF(COUNTA(A56:J56)=0,"",IF(OR(NOT(ISNUMBER(A56)),B56="",C56="",COUNT(D56:I56)&lt;6),"Needs inputs",IF(AND(C56&lt;&gt;"Installation",C56&lt;&gt;"Service / repair",C56&lt;&gt;"Maintenance",C56&lt;&gt;"Other"),"Check job type",IF(COUNTIFS($B$7:$B$106,B56)&gt;1,"Duplicate job ID",IF(MIN(D56:I56)&lt;0,"Check negative input","Complete")))))</f>
      </c>
      <c r="S56" s="595" t="str">
        <f>IF(R56&lt;&gt;"Complete","",IF(NOT(ISNUMBER(J56)),"Needs collection amount",IF(J56&lt;0,"Check negative amount","Recorded")))</f>
      </c>
    </row>
    <row r="57" ht="27" customHeight="1">
      <c r="A57" s="588"/>
      <c r="B57" s="589"/>
      <c r="C57" s="590"/>
      <c r="D57" s="591"/>
      <c r="E57" s="591"/>
      <c r="F57" s="592"/>
      <c r="G57" s="591"/>
      <c r="H57" s="591"/>
      <c r="I57" s="591"/>
      <c r="J57" s="591"/>
      <c r="K57" s="593" t="str">
        <f>IF(R57="Complete",F57*G57,"")</f>
      </c>
      <c r="L57" s="593" t="str">
        <f>IF(R57="Complete",SUM(E57,H57:I57,K57),"")</f>
      </c>
      <c r="M57" s="593" t="str">
        <f>IF(R57="Complete",D57-L57,"")</f>
      </c>
      <c r="N57" s="594" t="str">
        <f>IF(R57&lt;&gt;"Complete","",IF(D57=0,"n.a.",M57/D57))</f>
      </c>
      <c r="O57" s="593" t="str">
        <f>IF(S57="Recorded",D57-J57,"")</f>
      </c>
      <c r="P57" s="593" t="str">
        <f>IF(R57="Complete",SUMIFS('Callback Log'!$K$7:$K$66,'Callback Log'!$B$7:$B$66,B57,'Callback Log'!$L$7:$L$66,"Complete"),"")</f>
      </c>
      <c r="Q57" s="593" t="str">
        <f>IF(R57="Complete",M57-P57,"")</f>
      </c>
      <c r="R57" s="595" t="str">
        <f>IF(COUNTA(A57:J57)=0,"",IF(OR(NOT(ISNUMBER(A57)),B57="",C57="",COUNT(D57:I57)&lt;6),"Needs inputs",IF(AND(C57&lt;&gt;"Installation",C57&lt;&gt;"Service / repair",C57&lt;&gt;"Maintenance",C57&lt;&gt;"Other"),"Check job type",IF(COUNTIFS($B$7:$B$106,B57)&gt;1,"Duplicate job ID",IF(MIN(D57:I57)&lt;0,"Check negative input","Complete")))))</f>
      </c>
      <c r="S57" s="595" t="str">
        <f>IF(R57&lt;&gt;"Complete","",IF(NOT(ISNUMBER(J57)),"Needs collection amount",IF(J57&lt;0,"Check negative amount","Recorded")))</f>
      </c>
    </row>
    <row r="58" ht="27" customHeight="1">
      <c r="A58" s="588"/>
      <c r="B58" s="589"/>
      <c r="C58" s="590"/>
      <c r="D58" s="591"/>
      <c r="E58" s="591"/>
      <c r="F58" s="592"/>
      <c r="G58" s="591"/>
      <c r="H58" s="591"/>
      <c r="I58" s="591"/>
      <c r="J58" s="591"/>
      <c r="K58" s="593" t="str">
        <f>IF(R58="Complete",F58*G58,"")</f>
      </c>
      <c r="L58" s="593" t="str">
        <f>IF(R58="Complete",SUM(E58,H58:I58,K58),"")</f>
      </c>
      <c r="M58" s="593" t="str">
        <f>IF(R58="Complete",D58-L58,"")</f>
      </c>
      <c r="N58" s="594" t="str">
        <f>IF(R58&lt;&gt;"Complete","",IF(D58=0,"n.a.",M58/D58))</f>
      </c>
      <c r="O58" s="593" t="str">
        <f>IF(S58="Recorded",D58-J58,"")</f>
      </c>
      <c r="P58" s="593" t="str">
        <f>IF(R58="Complete",SUMIFS('Callback Log'!$K$7:$K$66,'Callback Log'!$B$7:$B$66,B58,'Callback Log'!$L$7:$L$66,"Complete"),"")</f>
      </c>
      <c r="Q58" s="593" t="str">
        <f>IF(R58="Complete",M58-P58,"")</f>
      </c>
      <c r="R58" s="595" t="str">
        <f>IF(COUNTA(A58:J58)=0,"",IF(OR(NOT(ISNUMBER(A58)),B58="",C58="",COUNT(D58:I58)&lt;6),"Needs inputs",IF(AND(C58&lt;&gt;"Installation",C58&lt;&gt;"Service / repair",C58&lt;&gt;"Maintenance",C58&lt;&gt;"Other"),"Check job type",IF(COUNTIFS($B$7:$B$106,B58)&gt;1,"Duplicate job ID",IF(MIN(D58:I58)&lt;0,"Check negative input","Complete")))))</f>
      </c>
      <c r="S58" s="595" t="str">
        <f>IF(R58&lt;&gt;"Complete","",IF(NOT(ISNUMBER(J58)),"Needs collection amount",IF(J58&lt;0,"Check negative amount","Recorded")))</f>
      </c>
    </row>
    <row r="59" ht="27" customHeight="1">
      <c r="A59" s="588"/>
      <c r="B59" s="589"/>
      <c r="C59" s="590"/>
      <c r="D59" s="591"/>
      <c r="E59" s="591"/>
      <c r="F59" s="592"/>
      <c r="G59" s="591"/>
      <c r="H59" s="591"/>
      <c r="I59" s="591"/>
      <c r="J59" s="591"/>
      <c r="K59" s="593" t="str">
        <f>IF(R59="Complete",F59*G59,"")</f>
      </c>
      <c r="L59" s="593" t="str">
        <f>IF(R59="Complete",SUM(E59,H59:I59,K59),"")</f>
      </c>
      <c r="M59" s="593" t="str">
        <f>IF(R59="Complete",D59-L59,"")</f>
      </c>
      <c r="N59" s="594" t="str">
        <f>IF(R59&lt;&gt;"Complete","",IF(D59=0,"n.a.",M59/D59))</f>
      </c>
      <c r="O59" s="593" t="str">
        <f>IF(S59="Recorded",D59-J59,"")</f>
      </c>
      <c r="P59" s="593" t="str">
        <f>IF(R59="Complete",SUMIFS('Callback Log'!$K$7:$K$66,'Callback Log'!$B$7:$B$66,B59,'Callback Log'!$L$7:$L$66,"Complete"),"")</f>
      </c>
      <c r="Q59" s="593" t="str">
        <f>IF(R59="Complete",M59-P59,"")</f>
      </c>
      <c r="R59" s="595" t="str">
        <f>IF(COUNTA(A59:J59)=0,"",IF(OR(NOT(ISNUMBER(A59)),B59="",C59="",COUNT(D59:I59)&lt;6),"Needs inputs",IF(AND(C59&lt;&gt;"Installation",C59&lt;&gt;"Service / repair",C59&lt;&gt;"Maintenance",C59&lt;&gt;"Other"),"Check job type",IF(COUNTIFS($B$7:$B$106,B59)&gt;1,"Duplicate job ID",IF(MIN(D59:I59)&lt;0,"Check negative input","Complete")))))</f>
      </c>
      <c r="S59" s="595" t="str">
        <f>IF(R59&lt;&gt;"Complete","",IF(NOT(ISNUMBER(J59)),"Needs collection amount",IF(J59&lt;0,"Check negative amount","Recorded")))</f>
      </c>
    </row>
    <row r="60" ht="27" customHeight="1">
      <c r="A60" s="588"/>
      <c r="B60" s="589"/>
      <c r="C60" s="590"/>
      <c r="D60" s="591"/>
      <c r="E60" s="591"/>
      <c r="F60" s="592"/>
      <c r="G60" s="591"/>
      <c r="H60" s="591"/>
      <c r="I60" s="591"/>
      <c r="J60" s="591"/>
      <c r="K60" s="593" t="str">
        <f>IF(R60="Complete",F60*G60,"")</f>
      </c>
      <c r="L60" s="593" t="str">
        <f>IF(R60="Complete",SUM(E60,H60:I60,K60),"")</f>
      </c>
      <c r="M60" s="593" t="str">
        <f>IF(R60="Complete",D60-L60,"")</f>
      </c>
      <c r="N60" s="594" t="str">
        <f>IF(R60&lt;&gt;"Complete","",IF(D60=0,"n.a.",M60/D60))</f>
      </c>
      <c r="O60" s="593" t="str">
        <f>IF(S60="Recorded",D60-J60,"")</f>
      </c>
      <c r="P60" s="593" t="str">
        <f>IF(R60="Complete",SUMIFS('Callback Log'!$K$7:$K$66,'Callback Log'!$B$7:$B$66,B60,'Callback Log'!$L$7:$L$66,"Complete"),"")</f>
      </c>
      <c r="Q60" s="593" t="str">
        <f>IF(R60="Complete",M60-P60,"")</f>
      </c>
      <c r="R60" s="595" t="str">
        <f>IF(COUNTA(A60:J60)=0,"",IF(OR(NOT(ISNUMBER(A60)),B60="",C60="",COUNT(D60:I60)&lt;6),"Needs inputs",IF(AND(C60&lt;&gt;"Installation",C60&lt;&gt;"Service / repair",C60&lt;&gt;"Maintenance",C60&lt;&gt;"Other"),"Check job type",IF(COUNTIFS($B$7:$B$106,B60)&gt;1,"Duplicate job ID",IF(MIN(D60:I60)&lt;0,"Check negative input","Complete")))))</f>
      </c>
      <c r="S60" s="595" t="str">
        <f>IF(R60&lt;&gt;"Complete","",IF(NOT(ISNUMBER(J60)),"Needs collection amount",IF(J60&lt;0,"Check negative amount","Recorded")))</f>
      </c>
    </row>
    <row r="61" ht="27" customHeight="1">
      <c r="A61" s="588"/>
      <c r="B61" s="589"/>
      <c r="C61" s="590"/>
      <c r="D61" s="591"/>
      <c r="E61" s="591"/>
      <c r="F61" s="592"/>
      <c r="G61" s="591"/>
      <c r="H61" s="591"/>
      <c r="I61" s="591"/>
      <c r="J61" s="591"/>
      <c r="K61" s="593" t="str">
        <f>IF(R61="Complete",F61*G61,"")</f>
      </c>
      <c r="L61" s="593" t="str">
        <f>IF(R61="Complete",SUM(E61,H61:I61,K61),"")</f>
      </c>
      <c r="M61" s="593" t="str">
        <f>IF(R61="Complete",D61-L61,"")</f>
      </c>
      <c r="N61" s="594" t="str">
        <f>IF(R61&lt;&gt;"Complete","",IF(D61=0,"n.a.",M61/D61))</f>
      </c>
      <c r="O61" s="593" t="str">
        <f>IF(S61="Recorded",D61-J61,"")</f>
      </c>
      <c r="P61" s="593" t="str">
        <f>IF(R61="Complete",SUMIFS('Callback Log'!$K$7:$K$66,'Callback Log'!$B$7:$B$66,B61,'Callback Log'!$L$7:$L$66,"Complete"),"")</f>
      </c>
      <c r="Q61" s="593" t="str">
        <f>IF(R61="Complete",M61-P61,"")</f>
      </c>
      <c r="R61" s="595" t="str">
        <f>IF(COUNTA(A61:J61)=0,"",IF(OR(NOT(ISNUMBER(A61)),B61="",C61="",COUNT(D61:I61)&lt;6),"Needs inputs",IF(AND(C61&lt;&gt;"Installation",C61&lt;&gt;"Service / repair",C61&lt;&gt;"Maintenance",C61&lt;&gt;"Other"),"Check job type",IF(COUNTIFS($B$7:$B$106,B61)&gt;1,"Duplicate job ID",IF(MIN(D61:I61)&lt;0,"Check negative input","Complete")))))</f>
      </c>
      <c r="S61" s="595" t="str">
        <f>IF(R61&lt;&gt;"Complete","",IF(NOT(ISNUMBER(J61)),"Needs collection amount",IF(J61&lt;0,"Check negative amount","Recorded")))</f>
      </c>
    </row>
    <row r="62" ht="27" customHeight="1">
      <c r="A62" s="588"/>
      <c r="B62" s="589"/>
      <c r="C62" s="590"/>
      <c r="D62" s="591"/>
      <c r="E62" s="591"/>
      <c r="F62" s="592"/>
      <c r="G62" s="591"/>
      <c r="H62" s="591"/>
      <c r="I62" s="591"/>
      <c r="J62" s="591"/>
      <c r="K62" s="593" t="str">
        <f>IF(R62="Complete",F62*G62,"")</f>
      </c>
      <c r="L62" s="593" t="str">
        <f>IF(R62="Complete",SUM(E62,H62:I62,K62),"")</f>
      </c>
      <c r="M62" s="593" t="str">
        <f>IF(R62="Complete",D62-L62,"")</f>
      </c>
      <c r="N62" s="594" t="str">
        <f>IF(R62&lt;&gt;"Complete","",IF(D62=0,"n.a.",M62/D62))</f>
      </c>
      <c r="O62" s="593" t="str">
        <f>IF(S62="Recorded",D62-J62,"")</f>
      </c>
      <c r="P62" s="593" t="str">
        <f>IF(R62="Complete",SUMIFS('Callback Log'!$K$7:$K$66,'Callback Log'!$B$7:$B$66,B62,'Callback Log'!$L$7:$L$66,"Complete"),"")</f>
      </c>
      <c r="Q62" s="593" t="str">
        <f>IF(R62="Complete",M62-P62,"")</f>
      </c>
      <c r="R62" s="595" t="str">
        <f>IF(COUNTA(A62:J62)=0,"",IF(OR(NOT(ISNUMBER(A62)),B62="",C62="",COUNT(D62:I62)&lt;6),"Needs inputs",IF(AND(C62&lt;&gt;"Installation",C62&lt;&gt;"Service / repair",C62&lt;&gt;"Maintenance",C62&lt;&gt;"Other"),"Check job type",IF(COUNTIFS($B$7:$B$106,B62)&gt;1,"Duplicate job ID",IF(MIN(D62:I62)&lt;0,"Check negative input","Complete")))))</f>
      </c>
      <c r="S62" s="595" t="str">
        <f>IF(R62&lt;&gt;"Complete","",IF(NOT(ISNUMBER(J62)),"Needs collection amount",IF(J62&lt;0,"Check negative amount","Recorded")))</f>
      </c>
    </row>
    <row r="63" ht="27" customHeight="1">
      <c r="A63" s="588"/>
      <c r="B63" s="589"/>
      <c r="C63" s="590"/>
      <c r="D63" s="591"/>
      <c r="E63" s="591"/>
      <c r="F63" s="592"/>
      <c r="G63" s="591"/>
      <c r="H63" s="591"/>
      <c r="I63" s="591"/>
      <c r="J63" s="591"/>
      <c r="K63" s="593" t="str">
        <f>IF(R63="Complete",F63*G63,"")</f>
      </c>
      <c r="L63" s="593" t="str">
        <f>IF(R63="Complete",SUM(E63,H63:I63,K63),"")</f>
      </c>
      <c r="M63" s="593" t="str">
        <f>IF(R63="Complete",D63-L63,"")</f>
      </c>
      <c r="N63" s="594" t="str">
        <f>IF(R63&lt;&gt;"Complete","",IF(D63=0,"n.a.",M63/D63))</f>
      </c>
      <c r="O63" s="593" t="str">
        <f>IF(S63="Recorded",D63-J63,"")</f>
      </c>
      <c r="P63" s="593" t="str">
        <f>IF(R63="Complete",SUMIFS('Callback Log'!$K$7:$K$66,'Callback Log'!$B$7:$B$66,B63,'Callback Log'!$L$7:$L$66,"Complete"),"")</f>
      </c>
      <c r="Q63" s="593" t="str">
        <f>IF(R63="Complete",M63-P63,"")</f>
      </c>
      <c r="R63" s="595" t="str">
        <f>IF(COUNTA(A63:J63)=0,"",IF(OR(NOT(ISNUMBER(A63)),B63="",C63="",COUNT(D63:I63)&lt;6),"Needs inputs",IF(AND(C63&lt;&gt;"Installation",C63&lt;&gt;"Service / repair",C63&lt;&gt;"Maintenance",C63&lt;&gt;"Other"),"Check job type",IF(COUNTIFS($B$7:$B$106,B63)&gt;1,"Duplicate job ID",IF(MIN(D63:I63)&lt;0,"Check negative input","Complete")))))</f>
      </c>
      <c r="S63" s="595" t="str">
        <f>IF(R63&lt;&gt;"Complete","",IF(NOT(ISNUMBER(J63)),"Needs collection amount",IF(J63&lt;0,"Check negative amount","Recorded")))</f>
      </c>
    </row>
    <row r="64" ht="27" customHeight="1">
      <c r="A64" s="588"/>
      <c r="B64" s="589"/>
      <c r="C64" s="590"/>
      <c r="D64" s="591"/>
      <c r="E64" s="591"/>
      <c r="F64" s="592"/>
      <c r="G64" s="591"/>
      <c r="H64" s="591"/>
      <c r="I64" s="591"/>
      <c r="J64" s="591"/>
      <c r="K64" s="593" t="str">
        <f>IF(R64="Complete",F64*G64,"")</f>
      </c>
      <c r="L64" s="593" t="str">
        <f>IF(R64="Complete",SUM(E64,H64:I64,K64),"")</f>
      </c>
      <c r="M64" s="593" t="str">
        <f>IF(R64="Complete",D64-L64,"")</f>
      </c>
      <c r="N64" s="594" t="str">
        <f>IF(R64&lt;&gt;"Complete","",IF(D64=0,"n.a.",M64/D64))</f>
      </c>
      <c r="O64" s="593" t="str">
        <f>IF(S64="Recorded",D64-J64,"")</f>
      </c>
      <c r="P64" s="593" t="str">
        <f>IF(R64="Complete",SUMIFS('Callback Log'!$K$7:$K$66,'Callback Log'!$B$7:$B$66,B64,'Callback Log'!$L$7:$L$66,"Complete"),"")</f>
      </c>
      <c r="Q64" s="593" t="str">
        <f>IF(R64="Complete",M64-P64,"")</f>
      </c>
      <c r="R64" s="595" t="str">
        <f>IF(COUNTA(A64:J64)=0,"",IF(OR(NOT(ISNUMBER(A64)),B64="",C64="",COUNT(D64:I64)&lt;6),"Needs inputs",IF(AND(C64&lt;&gt;"Installation",C64&lt;&gt;"Service / repair",C64&lt;&gt;"Maintenance",C64&lt;&gt;"Other"),"Check job type",IF(COUNTIFS($B$7:$B$106,B64)&gt;1,"Duplicate job ID",IF(MIN(D64:I64)&lt;0,"Check negative input","Complete")))))</f>
      </c>
      <c r="S64" s="595" t="str">
        <f>IF(R64&lt;&gt;"Complete","",IF(NOT(ISNUMBER(J64)),"Needs collection amount",IF(J64&lt;0,"Check negative amount","Recorded")))</f>
      </c>
    </row>
    <row r="65" ht="27" customHeight="1">
      <c r="A65" s="588"/>
      <c r="B65" s="589"/>
      <c r="C65" s="590"/>
      <c r="D65" s="591"/>
      <c r="E65" s="591"/>
      <c r="F65" s="592"/>
      <c r="G65" s="591"/>
      <c r="H65" s="591"/>
      <c r="I65" s="591"/>
      <c r="J65" s="591"/>
      <c r="K65" s="593" t="str">
        <f>IF(R65="Complete",F65*G65,"")</f>
      </c>
      <c r="L65" s="593" t="str">
        <f>IF(R65="Complete",SUM(E65,H65:I65,K65),"")</f>
      </c>
      <c r="M65" s="593" t="str">
        <f>IF(R65="Complete",D65-L65,"")</f>
      </c>
      <c r="N65" s="594" t="str">
        <f>IF(R65&lt;&gt;"Complete","",IF(D65=0,"n.a.",M65/D65))</f>
      </c>
      <c r="O65" s="593" t="str">
        <f>IF(S65="Recorded",D65-J65,"")</f>
      </c>
      <c r="P65" s="593" t="str">
        <f>IF(R65="Complete",SUMIFS('Callback Log'!$K$7:$K$66,'Callback Log'!$B$7:$B$66,B65,'Callback Log'!$L$7:$L$66,"Complete"),"")</f>
      </c>
      <c r="Q65" s="593" t="str">
        <f>IF(R65="Complete",M65-P65,"")</f>
      </c>
      <c r="R65" s="595" t="str">
        <f>IF(COUNTA(A65:J65)=0,"",IF(OR(NOT(ISNUMBER(A65)),B65="",C65="",COUNT(D65:I65)&lt;6),"Needs inputs",IF(AND(C65&lt;&gt;"Installation",C65&lt;&gt;"Service / repair",C65&lt;&gt;"Maintenance",C65&lt;&gt;"Other"),"Check job type",IF(COUNTIFS($B$7:$B$106,B65)&gt;1,"Duplicate job ID",IF(MIN(D65:I65)&lt;0,"Check negative input","Complete")))))</f>
      </c>
      <c r="S65" s="595" t="str">
        <f>IF(R65&lt;&gt;"Complete","",IF(NOT(ISNUMBER(J65)),"Needs collection amount",IF(J65&lt;0,"Check negative amount","Recorded")))</f>
      </c>
    </row>
    <row r="66" ht="27" customHeight="1">
      <c r="A66" s="588"/>
      <c r="B66" s="589"/>
      <c r="C66" s="590"/>
      <c r="D66" s="591"/>
      <c r="E66" s="591"/>
      <c r="F66" s="592"/>
      <c r="G66" s="591"/>
      <c r="H66" s="591"/>
      <c r="I66" s="591"/>
      <c r="J66" s="591"/>
      <c r="K66" s="593" t="str">
        <f>IF(R66="Complete",F66*G66,"")</f>
      </c>
      <c r="L66" s="593" t="str">
        <f>IF(R66="Complete",SUM(E66,H66:I66,K66),"")</f>
      </c>
      <c r="M66" s="593" t="str">
        <f>IF(R66="Complete",D66-L66,"")</f>
      </c>
      <c r="N66" s="594" t="str">
        <f>IF(R66&lt;&gt;"Complete","",IF(D66=0,"n.a.",M66/D66))</f>
      </c>
      <c r="O66" s="593" t="str">
        <f>IF(S66="Recorded",D66-J66,"")</f>
      </c>
      <c r="P66" s="593" t="str">
        <f>IF(R66="Complete",SUMIFS('Callback Log'!$K$7:$K$66,'Callback Log'!$B$7:$B$66,B66,'Callback Log'!$L$7:$L$66,"Complete"),"")</f>
      </c>
      <c r="Q66" s="593" t="str">
        <f>IF(R66="Complete",M66-P66,"")</f>
      </c>
      <c r="R66" s="595" t="str">
        <f>IF(COUNTA(A66:J66)=0,"",IF(OR(NOT(ISNUMBER(A66)),B66="",C66="",COUNT(D66:I66)&lt;6),"Needs inputs",IF(AND(C66&lt;&gt;"Installation",C66&lt;&gt;"Service / repair",C66&lt;&gt;"Maintenance",C66&lt;&gt;"Other"),"Check job type",IF(COUNTIFS($B$7:$B$106,B66)&gt;1,"Duplicate job ID",IF(MIN(D66:I66)&lt;0,"Check negative input","Complete")))))</f>
      </c>
      <c r="S66" s="595" t="str">
        <f>IF(R66&lt;&gt;"Complete","",IF(NOT(ISNUMBER(J66)),"Needs collection amount",IF(J66&lt;0,"Check negative amount","Recorded")))</f>
      </c>
    </row>
    <row r="67" ht="27" customHeight="1">
      <c r="A67" s="588"/>
      <c r="B67" s="589"/>
      <c r="C67" s="590"/>
      <c r="D67" s="591"/>
      <c r="E67" s="591"/>
      <c r="F67" s="592"/>
      <c r="G67" s="591"/>
      <c r="H67" s="591"/>
      <c r="I67" s="591"/>
      <c r="J67" s="591"/>
      <c r="K67" s="593" t="str">
        <f>IF(R67="Complete",F67*G67,"")</f>
      </c>
      <c r="L67" s="593" t="str">
        <f>IF(R67="Complete",SUM(E67,H67:I67,K67),"")</f>
      </c>
      <c r="M67" s="593" t="str">
        <f>IF(R67="Complete",D67-L67,"")</f>
      </c>
      <c r="N67" s="594" t="str">
        <f>IF(R67&lt;&gt;"Complete","",IF(D67=0,"n.a.",M67/D67))</f>
      </c>
      <c r="O67" s="593" t="str">
        <f>IF(S67="Recorded",D67-J67,"")</f>
      </c>
      <c r="P67" s="593" t="str">
        <f>IF(R67="Complete",SUMIFS('Callback Log'!$K$7:$K$66,'Callback Log'!$B$7:$B$66,B67,'Callback Log'!$L$7:$L$66,"Complete"),"")</f>
      </c>
      <c r="Q67" s="593" t="str">
        <f>IF(R67="Complete",M67-P67,"")</f>
      </c>
      <c r="R67" s="595" t="str">
        <f>IF(COUNTA(A67:J67)=0,"",IF(OR(NOT(ISNUMBER(A67)),B67="",C67="",COUNT(D67:I67)&lt;6),"Needs inputs",IF(AND(C67&lt;&gt;"Installation",C67&lt;&gt;"Service / repair",C67&lt;&gt;"Maintenance",C67&lt;&gt;"Other"),"Check job type",IF(COUNTIFS($B$7:$B$106,B67)&gt;1,"Duplicate job ID",IF(MIN(D67:I67)&lt;0,"Check negative input","Complete")))))</f>
      </c>
      <c r="S67" s="595" t="str">
        <f>IF(R67&lt;&gt;"Complete","",IF(NOT(ISNUMBER(J67)),"Needs collection amount",IF(J67&lt;0,"Check negative amount","Recorded")))</f>
      </c>
    </row>
    <row r="68" ht="27" customHeight="1">
      <c r="A68" s="588"/>
      <c r="B68" s="589"/>
      <c r="C68" s="590"/>
      <c r="D68" s="591"/>
      <c r="E68" s="591"/>
      <c r="F68" s="592"/>
      <c r="G68" s="591"/>
      <c r="H68" s="591"/>
      <c r="I68" s="591"/>
      <c r="J68" s="591"/>
      <c r="K68" s="593" t="str">
        <f>IF(R68="Complete",F68*G68,"")</f>
      </c>
      <c r="L68" s="593" t="str">
        <f>IF(R68="Complete",SUM(E68,H68:I68,K68),"")</f>
      </c>
      <c r="M68" s="593" t="str">
        <f>IF(R68="Complete",D68-L68,"")</f>
      </c>
      <c r="N68" s="594" t="str">
        <f>IF(R68&lt;&gt;"Complete","",IF(D68=0,"n.a.",M68/D68))</f>
      </c>
      <c r="O68" s="593" t="str">
        <f>IF(S68="Recorded",D68-J68,"")</f>
      </c>
      <c r="P68" s="593" t="str">
        <f>IF(R68="Complete",SUMIFS('Callback Log'!$K$7:$K$66,'Callback Log'!$B$7:$B$66,B68,'Callback Log'!$L$7:$L$66,"Complete"),"")</f>
      </c>
      <c r="Q68" s="593" t="str">
        <f>IF(R68="Complete",M68-P68,"")</f>
      </c>
      <c r="R68" s="595" t="str">
        <f>IF(COUNTA(A68:J68)=0,"",IF(OR(NOT(ISNUMBER(A68)),B68="",C68="",COUNT(D68:I68)&lt;6),"Needs inputs",IF(AND(C68&lt;&gt;"Installation",C68&lt;&gt;"Service / repair",C68&lt;&gt;"Maintenance",C68&lt;&gt;"Other"),"Check job type",IF(COUNTIFS($B$7:$B$106,B68)&gt;1,"Duplicate job ID",IF(MIN(D68:I68)&lt;0,"Check negative input","Complete")))))</f>
      </c>
      <c r="S68" s="595" t="str">
        <f>IF(R68&lt;&gt;"Complete","",IF(NOT(ISNUMBER(J68)),"Needs collection amount",IF(J68&lt;0,"Check negative amount","Recorded")))</f>
      </c>
    </row>
    <row r="69" ht="27" customHeight="1">
      <c r="A69" s="588"/>
      <c r="B69" s="589"/>
      <c r="C69" s="590"/>
      <c r="D69" s="591"/>
      <c r="E69" s="591"/>
      <c r="F69" s="592"/>
      <c r="G69" s="591"/>
      <c r="H69" s="591"/>
      <c r="I69" s="591"/>
      <c r="J69" s="591"/>
      <c r="K69" s="593" t="str">
        <f>IF(R69="Complete",F69*G69,"")</f>
      </c>
      <c r="L69" s="593" t="str">
        <f>IF(R69="Complete",SUM(E69,H69:I69,K69),"")</f>
      </c>
      <c r="M69" s="593" t="str">
        <f>IF(R69="Complete",D69-L69,"")</f>
      </c>
      <c r="N69" s="594" t="str">
        <f>IF(R69&lt;&gt;"Complete","",IF(D69=0,"n.a.",M69/D69))</f>
      </c>
      <c r="O69" s="593" t="str">
        <f>IF(S69="Recorded",D69-J69,"")</f>
      </c>
      <c r="P69" s="593" t="str">
        <f>IF(R69="Complete",SUMIFS('Callback Log'!$K$7:$K$66,'Callback Log'!$B$7:$B$66,B69,'Callback Log'!$L$7:$L$66,"Complete"),"")</f>
      </c>
      <c r="Q69" s="593" t="str">
        <f>IF(R69="Complete",M69-P69,"")</f>
      </c>
      <c r="R69" s="595" t="str">
        <f>IF(COUNTA(A69:J69)=0,"",IF(OR(NOT(ISNUMBER(A69)),B69="",C69="",COUNT(D69:I69)&lt;6),"Needs inputs",IF(AND(C69&lt;&gt;"Installation",C69&lt;&gt;"Service / repair",C69&lt;&gt;"Maintenance",C69&lt;&gt;"Other"),"Check job type",IF(COUNTIFS($B$7:$B$106,B69)&gt;1,"Duplicate job ID",IF(MIN(D69:I69)&lt;0,"Check negative input","Complete")))))</f>
      </c>
      <c r="S69" s="595" t="str">
        <f>IF(R69&lt;&gt;"Complete","",IF(NOT(ISNUMBER(J69)),"Needs collection amount",IF(J69&lt;0,"Check negative amount","Recorded")))</f>
      </c>
    </row>
    <row r="70" ht="27" customHeight="1">
      <c r="A70" s="588"/>
      <c r="B70" s="589"/>
      <c r="C70" s="590"/>
      <c r="D70" s="591"/>
      <c r="E70" s="591"/>
      <c r="F70" s="592"/>
      <c r="G70" s="591"/>
      <c r="H70" s="591"/>
      <c r="I70" s="591"/>
      <c r="J70" s="591"/>
      <c r="K70" s="593" t="str">
        <f>IF(R70="Complete",F70*G70,"")</f>
      </c>
      <c r="L70" s="593" t="str">
        <f>IF(R70="Complete",SUM(E70,H70:I70,K70),"")</f>
      </c>
      <c r="M70" s="593" t="str">
        <f>IF(R70="Complete",D70-L70,"")</f>
      </c>
      <c r="N70" s="594" t="str">
        <f>IF(R70&lt;&gt;"Complete","",IF(D70=0,"n.a.",M70/D70))</f>
      </c>
      <c r="O70" s="593" t="str">
        <f>IF(S70="Recorded",D70-J70,"")</f>
      </c>
      <c r="P70" s="593" t="str">
        <f>IF(R70="Complete",SUMIFS('Callback Log'!$K$7:$K$66,'Callback Log'!$B$7:$B$66,B70,'Callback Log'!$L$7:$L$66,"Complete"),"")</f>
      </c>
      <c r="Q70" s="593" t="str">
        <f>IF(R70="Complete",M70-P70,"")</f>
      </c>
      <c r="R70" s="595" t="str">
        <f>IF(COUNTA(A70:J70)=0,"",IF(OR(NOT(ISNUMBER(A70)),B70="",C70="",COUNT(D70:I70)&lt;6),"Needs inputs",IF(AND(C70&lt;&gt;"Installation",C70&lt;&gt;"Service / repair",C70&lt;&gt;"Maintenance",C70&lt;&gt;"Other"),"Check job type",IF(COUNTIFS($B$7:$B$106,B70)&gt;1,"Duplicate job ID",IF(MIN(D70:I70)&lt;0,"Check negative input","Complete")))))</f>
      </c>
      <c r="S70" s="595" t="str">
        <f>IF(R70&lt;&gt;"Complete","",IF(NOT(ISNUMBER(J70)),"Needs collection amount",IF(J70&lt;0,"Check negative amount","Recorded")))</f>
      </c>
    </row>
    <row r="71" ht="27" customHeight="1">
      <c r="A71" s="588"/>
      <c r="B71" s="589"/>
      <c r="C71" s="590"/>
      <c r="D71" s="591"/>
      <c r="E71" s="591"/>
      <c r="F71" s="592"/>
      <c r="G71" s="591"/>
      <c r="H71" s="591"/>
      <c r="I71" s="591"/>
      <c r="J71" s="591"/>
      <c r="K71" s="593" t="str">
        <f>IF(R71="Complete",F71*G71,"")</f>
      </c>
      <c r="L71" s="593" t="str">
        <f>IF(R71="Complete",SUM(E71,H71:I71,K71),"")</f>
      </c>
      <c r="M71" s="593" t="str">
        <f>IF(R71="Complete",D71-L71,"")</f>
      </c>
      <c r="N71" s="594" t="str">
        <f>IF(R71&lt;&gt;"Complete","",IF(D71=0,"n.a.",M71/D71))</f>
      </c>
      <c r="O71" s="593" t="str">
        <f>IF(S71="Recorded",D71-J71,"")</f>
      </c>
      <c r="P71" s="593" t="str">
        <f>IF(R71="Complete",SUMIFS('Callback Log'!$K$7:$K$66,'Callback Log'!$B$7:$B$66,B71,'Callback Log'!$L$7:$L$66,"Complete"),"")</f>
      </c>
      <c r="Q71" s="593" t="str">
        <f>IF(R71="Complete",M71-P71,"")</f>
      </c>
      <c r="R71" s="595" t="str">
        <f>IF(COUNTA(A71:J71)=0,"",IF(OR(NOT(ISNUMBER(A71)),B71="",C71="",COUNT(D71:I71)&lt;6),"Needs inputs",IF(AND(C71&lt;&gt;"Installation",C71&lt;&gt;"Service / repair",C71&lt;&gt;"Maintenance",C71&lt;&gt;"Other"),"Check job type",IF(COUNTIFS($B$7:$B$106,B71)&gt;1,"Duplicate job ID",IF(MIN(D71:I71)&lt;0,"Check negative input","Complete")))))</f>
      </c>
      <c r="S71" s="595" t="str">
        <f>IF(R71&lt;&gt;"Complete","",IF(NOT(ISNUMBER(J71)),"Needs collection amount",IF(J71&lt;0,"Check negative amount","Recorded")))</f>
      </c>
    </row>
    <row r="72" ht="27" customHeight="1">
      <c r="A72" s="588"/>
      <c r="B72" s="589"/>
      <c r="C72" s="590"/>
      <c r="D72" s="591"/>
      <c r="E72" s="591"/>
      <c r="F72" s="592"/>
      <c r="G72" s="591"/>
      <c r="H72" s="591"/>
      <c r="I72" s="591"/>
      <c r="J72" s="591"/>
      <c r="K72" s="593" t="str">
        <f>IF(R72="Complete",F72*G72,"")</f>
      </c>
      <c r="L72" s="593" t="str">
        <f>IF(R72="Complete",SUM(E72,H72:I72,K72),"")</f>
      </c>
      <c r="M72" s="593" t="str">
        <f>IF(R72="Complete",D72-L72,"")</f>
      </c>
      <c r="N72" s="594" t="str">
        <f>IF(R72&lt;&gt;"Complete","",IF(D72=0,"n.a.",M72/D72))</f>
      </c>
      <c r="O72" s="593" t="str">
        <f>IF(S72="Recorded",D72-J72,"")</f>
      </c>
      <c r="P72" s="593" t="str">
        <f>IF(R72="Complete",SUMIFS('Callback Log'!$K$7:$K$66,'Callback Log'!$B$7:$B$66,B72,'Callback Log'!$L$7:$L$66,"Complete"),"")</f>
      </c>
      <c r="Q72" s="593" t="str">
        <f>IF(R72="Complete",M72-P72,"")</f>
      </c>
      <c r="R72" s="595" t="str">
        <f>IF(COUNTA(A72:J72)=0,"",IF(OR(NOT(ISNUMBER(A72)),B72="",C72="",COUNT(D72:I72)&lt;6),"Needs inputs",IF(AND(C72&lt;&gt;"Installation",C72&lt;&gt;"Service / repair",C72&lt;&gt;"Maintenance",C72&lt;&gt;"Other"),"Check job type",IF(COUNTIFS($B$7:$B$106,B72)&gt;1,"Duplicate job ID",IF(MIN(D72:I72)&lt;0,"Check negative input","Complete")))))</f>
      </c>
      <c r="S72" s="595" t="str">
        <f>IF(R72&lt;&gt;"Complete","",IF(NOT(ISNUMBER(J72)),"Needs collection amount",IF(J72&lt;0,"Check negative amount","Recorded")))</f>
      </c>
    </row>
    <row r="73" ht="27" customHeight="1">
      <c r="A73" s="588"/>
      <c r="B73" s="589"/>
      <c r="C73" s="590"/>
      <c r="D73" s="591"/>
      <c r="E73" s="591"/>
      <c r="F73" s="592"/>
      <c r="G73" s="591"/>
      <c r="H73" s="591"/>
      <c r="I73" s="591"/>
      <c r="J73" s="591"/>
      <c r="K73" s="593" t="str">
        <f>IF(R73="Complete",F73*G73,"")</f>
      </c>
      <c r="L73" s="593" t="str">
        <f>IF(R73="Complete",SUM(E73,H73:I73,K73),"")</f>
      </c>
      <c r="M73" s="593" t="str">
        <f>IF(R73="Complete",D73-L73,"")</f>
      </c>
      <c r="N73" s="594" t="str">
        <f>IF(R73&lt;&gt;"Complete","",IF(D73=0,"n.a.",M73/D73))</f>
      </c>
      <c r="O73" s="593" t="str">
        <f>IF(S73="Recorded",D73-J73,"")</f>
      </c>
      <c r="P73" s="593" t="str">
        <f>IF(R73="Complete",SUMIFS('Callback Log'!$K$7:$K$66,'Callback Log'!$B$7:$B$66,B73,'Callback Log'!$L$7:$L$66,"Complete"),"")</f>
      </c>
      <c r="Q73" s="593" t="str">
        <f>IF(R73="Complete",M73-P73,"")</f>
      </c>
      <c r="R73" s="595" t="str">
        <f>IF(COUNTA(A73:J73)=0,"",IF(OR(NOT(ISNUMBER(A73)),B73="",C73="",COUNT(D73:I73)&lt;6),"Needs inputs",IF(AND(C73&lt;&gt;"Installation",C73&lt;&gt;"Service / repair",C73&lt;&gt;"Maintenance",C73&lt;&gt;"Other"),"Check job type",IF(COUNTIFS($B$7:$B$106,B73)&gt;1,"Duplicate job ID",IF(MIN(D73:I73)&lt;0,"Check negative input","Complete")))))</f>
      </c>
      <c r="S73" s="595" t="str">
        <f>IF(R73&lt;&gt;"Complete","",IF(NOT(ISNUMBER(J73)),"Needs collection amount",IF(J73&lt;0,"Check negative amount","Recorded")))</f>
      </c>
    </row>
    <row r="74" ht="27" customHeight="1">
      <c r="A74" s="588"/>
      <c r="B74" s="589"/>
      <c r="C74" s="590"/>
      <c r="D74" s="591"/>
      <c r="E74" s="591"/>
      <c r="F74" s="592"/>
      <c r="G74" s="591"/>
      <c r="H74" s="591"/>
      <c r="I74" s="591"/>
      <c r="J74" s="591"/>
      <c r="K74" s="593" t="str">
        <f>IF(R74="Complete",F74*G74,"")</f>
      </c>
      <c r="L74" s="593" t="str">
        <f>IF(R74="Complete",SUM(E74,H74:I74,K74),"")</f>
      </c>
      <c r="M74" s="593" t="str">
        <f>IF(R74="Complete",D74-L74,"")</f>
      </c>
      <c r="N74" s="594" t="str">
        <f>IF(R74&lt;&gt;"Complete","",IF(D74=0,"n.a.",M74/D74))</f>
      </c>
      <c r="O74" s="593" t="str">
        <f>IF(S74="Recorded",D74-J74,"")</f>
      </c>
      <c r="P74" s="593" t="str">
        <f>IF(R74="Complete",SUMIFS('Callback Log'!$K$7:$K$66,'Callback Log'!$B$7:$B$66,B74,'Callback Log'!$L$7:$L$66,"Complete"),"")</f>
      </c>
      <c r="Q74" s="593" t="str">
        <f>IF(R74="Complete",M74-P74,"")</f>
      </c>
      <c r="R74" s="595" t="str">
        <f>IF(COUNTA(A74:J74)=0,"",IF(OR(NOT(ISNUMBER(A74)),B74="",C74="",COUNT(D74:I74)&lt;6),"Needs inputs",IF(AND(C74&lt;&gt;"Installation",C74&lt;&gt;"Service / repair",C74&lt;&gt;"Maintenance",C74&lt;&gt;"Other"),"Check job type",IF(COUNTIFS($B$7:$B$106,B74)&gt;1,"Duplicate job ID",IF(MIN(D74:I74)&lt;0,"Check negative input","Complete")))))</f>
      </c>
      <c r="S74" s="595" t="str">
        <f>IF(R74&lt;&gt;"Complete","",IF(NOT(ISNUMBER(J74)),"Needs collection amount",IF(J74&lt;0,"Check negative amount","Recorded")))</f>
      </c>
    </row>
    <row r="75" ht="27" customHeight="1">
      <c r="A75" s="588"/>
      <c r="B75" s="589"/>
      <c r="C75" s="590"/>
      <c r="D75" s="591"/>
      <c r="E75" s="591"/>
      <c r="F75" s="592"/>
      <c r="G75" s="591"/>
      <c r="H75" s="591"/>
      <c r="I75" s="591"/>
      <c r="J75" s="591"/>
      <c r="K75" s="593" t="str">
        <f>IF(R75="Complete",F75*G75,"")</f>
      </c>
      <c r="L75" s="593" t="str">
        <f>IF(R75="Complete",SUM(E75,H75:I75,K75),"")</f>
      </c>
      <c r="M75" s="593" t="str">
        <f>IF(R75="Complete",D75-L75,"")</f>
      </c>
      <c r="N75" s="594" t="str">
        <f>IF(R75&lt;&gt;"Complete","",IF(D75=0,"n.a.",M75/D75))</f>
      </c>
      <c r="O75" s="593" t="str">
        <f>IF(S75="Recorded",D75-J75,"")</f>
      </c>
      <c r="P75" s="593" t="str">
        <f>IF(R75="Complete",SUMIFS('Callback Log'!$K$7:$K$66,'Callback Log'!$B$7:$B$66,B75,'Callback Log'!$L$7:$L$66,"Complete"),"")</f>
      </c>
      <c r="Q75" s="593" t="str">
        <f>IF(R75="Complete",M75-P75,"")</f>
      </c>
      <c r="R75" s="595" t="str">
        <f>IF(COUNTA(A75:J75)=0,"",IF(OR(NOT(ISNUMBER(A75)),B75="",C75="",COUNT(D75:I75)&lt;6),"Needs inputs",IF(AND(C75&lt;&gt;"Installation",C75&lt;&gt;"Service / repair",C75&lt;&gt;"Maintenance",C75&lt;&gt;"Other"),"Check job type",IF(COUNTIFS($B$7:$B$106,B75)&gt;1,"Duplicate job ID",IF(MIN(D75:I75)&lt;0,"Check negative input","Complete")))))</f>
      </c>
      <c r="S75" s="595" t="str">
        <f>IF(R75&lt;&gt;"Complete","",IF(NOT(ISNUMBER(J75)),"Needs collection amount",IF(J75&lt;0,"Check negative amount","Recorded")))</f>
      </c>
    </row>
    <row r="76" ht="27" customHeight="1">
      <c r="A76" s="588"/>
      <c r="B76" s="589"/>
      <c r="C76" s="590"/>
      <c r="D76" s="591"/>
      <c r="E76" s="591"/>
      <c r="F76" s="592"/>
      <c r="G76" s="591"/>
      <c r="H76" s="591"/>
      <c r="I76" s="591"/>
      <c r="J76" s="591"/>
      <c r="K76" s="593" t="str">
        <f>IF(R76="Complete",F76*G76,"")</f>
      </c>
      <c r="L76" s="593" t="str">
        <f>IF(R76="Complete",SUM(E76,H76:I76,K76),"")</f>
      </c>
      <c r="M76" s="593" t="str">
        <f>IF(R76="Complete",D76-L76,"")</f>
      </c>
      <c r="N76" s="594" t="str">
        <f>IF(R76&lt;&gt;"Complete","",IF(D76=0,"n.a.",M76/D76))</f>
      </c>
      <c r="O76" s="593" t="str">
        <f>IF(S76="Recorded",D76-J76,"")</f>
      </c>
      <c r="P76" s="593" t="str">
        <f>IF(R76="Complete",SUMIFS('Callback Log'!$K$7:$K$66,'Callback Log'!$B$7:$B$66,B76,'Callback Log'!$L$7:$L$66,"Complete"),"")</f>
      </c>
      <c r="Q76" s="593" t="str">
        <f>IF(R76="Complete",M76-P76,"")</f>
      </c>
      <c r="R76" s="595" t="str">
        <f>IF(COUNTA(A76:J76)=0,"",IF(OR(NOT(ISNUMBER(A76)),B76="",C76="",COUNT(D76:I76)&lt;6),"Needs inputs",IF(AND(C76&lt;&gt;"Installation",C76&lt;&gt;"Service / repair",C76&lt;&gt;"Maintenance",C76&lt;&gt;"Other"),"Check job type",IF(COUNTIFS($B$7:$B$106,B76)&gt;1,"Duplicate job ID",IF(MIN(D76:I76)&lt;0,"Check negative input","Complete")))))</f>
      </c>
      <c r="S76" s="595" t="str">
        <f>IF(R76&lt;&gt;"Complete","",IF(NOT(ISNUMBER(J76)),"Needs collection amount",IF(J76&lt;0,"Check negative amount","Recorded")))</f>
      </c>
    </row>
    <row r="77" ht="27" customHeight="1">
      <c r="A77" s="588"/>
      <c r="B77" s="589"/>
      <c r="C77" s="590"/>
      <c r="D77" s="591"/>
      <c r="E77" s="591"/>
      <c r="F77" s="592"/>
      <c r="G77" s="591"/>
      <c r="H77" s="591"/>
      <c r="I77" s="591"/>
      <c r="J77" s="591"/>
      <c r="K77" s="593" t="str">
        <f>IF(R77="Complete",F77*G77,"")</f>
      </c>
      <c r="L77" s="593" t="str">
        <f>IF(R77="Complete",SUM(E77,H77:I77,K77),"")</f>
      </c>
      <c r="M77" s="593" t="str">
        <f>IF(R77="Complete",D77-L77,"")</f>
      </c>
      <c r="N77" s="594" t="str">
        <f>IF(R77&lt;&gt;"Complete","",IF(D77=0,"n.a.",M77/D77))</f>
      </c>
      <c r="O77" s="593" t="str">
        <f>IF(S77="Recorded",D77-J77,"")</f>
      </c>
      <c r="P77" s="593" t="str">
        <f>IF(R77="Complete",SUMIFS('Callback Log'!$K$7:$K$66,'Callback Log'!$B$7:$B$66,B77,'Callback Log'!$L$7:$L$66,"Complete"),"")</f>
      </c>
      <c r="Q77" s="593" t="str">
        <f>IF(R77="Complete",M77-P77,"")</f>
      </c>
      <c r="R77" s="595" t="str">
        <f>IF(COUNTA(A77:J77)=0,"",IF(OR(NOT(ISNUMBER(A77)),B77="",C77="",COUNT(D77:I77)&lt;6),"Needs inputs",IF(AND(C77&lt;&gt;"Installation",C77&lt;&gt;"Service / repair",C77&lt;&gt;"Maintenance",C77&lt;&gt;"Other"),"Check job type",IF(COUNTIFS($B$7:$B$106,B77)&gt;1,"Duplicate job ID",IF(MIN(D77:I77)&lt;0,"Check negative input","Complete")))))</f>
      </c>
      <c r="S77" s="595" t="str">
        <f>IF(R77&lt;&gt;"Complete","",IF(NOT(ISNUMBER(J77)),"Needs collection amount",IF(J77&lt;0,"Check negative amount","Recorded")))</f>
      </c>
    </row>
    <row r="78" ht="27" customHeight="1">
      <c r="A78" s="588"/>
      <c r="B78" s="589"/>
      <c r="C78" s="590"/>
      <c r="D78" s="591"/>
      <c r="E78" s="591"/>
      <c r="F78" s="592"/>
      <c r="G78" s="591"/>
      <c r="H78" s="591"/>
      <c r="I78" s="591"/>
      <c r="J78" s="591"/>
      <c r="K78" s="593" t="str">
        <f>IF(R78="Complete",F78*G78,"")</f>
      </c>
      <c r="L78" s="593" t="str">
        <f>IF(R78="Complete",SUM(E78,H78:I78,K78),"")</f>
      </c>
      <c r="M78" s="593" t="str">
        <f>IF(R78="Complete",D78-L78,"")</f>
      </c>
      <c r="N78" s="594" t="str">
        <f>IF(R78&lt;&gt;"Complete","",IF(D78=0,"n.a.",M78/D78))</f>
      </c>
      <c r="O78" s="593" t="str">
        <f>IF(S78="Recorded",D78-J78,"")</f>
      </c>
      <c r="P78" s="593" t="str">
        <f>IF(R78="Complete",SUMIFS('Callback Log'!$K$7:$K$66,'Callback Log'!$B$7:$B$66,B78,'Callback Log'!$L$7:$L$66,"Complete"),"")</f>
      </c>
      <c r="Q78" s="593" t="str">
        <f>IF(R78="Complete",M78-P78,"")</f>
      </c>
      <c r="R78" s="595" t="str">
        <f>IF(COUNTA(A78:J78)=0,"",IF(OR(NOT(ISNUMBER(A78)),B78="",C78="",COUNT(D78:I78)&lt;6),"Needs inputs",IF(AND(C78&lt;&gt;"Installation",C78&lt;&gt;"Service / repair",C78&lt;&gt;"Maintenance",C78&lt;&gt;"Other"),"Check job type",IF(COUNTIFS($B$7:$B$106,B78)&gt;1,"Duplicate job ID",IF(MIN(D78:I78)&lt;0,"Check negative input","Complete")))))</f>
      </c>
      <c r="S78" s="595" t="str">
        <f>IF(R78&lt;&gt;"Complete","",IF(NOT(ISNUMBER(J78)),"Needs collection amount",IF(J78&lt;0,"Check negative amount","Recorded")))</f>
      </c>
    </row>
    <row r="79" ht="27" customHeight="1">
      <c r="A79" s="588"/>
      <c r="B79" s="589"/>
      <c r="C79" s="590"/>
      <c r="D79" s="591"/>
      <c r="E79" s="591"/>
      <c r="F79" s="592"/>
      <c r="G79" s="591"/>
      <c r="H79" s="591"/>
      <c r="I79" s="591"/>
      <c r="J79" s="591"/>
      <c r="K79" s="593" t="str">
        <f>IF(R79="Complete",F79*G79,"")</f>
      </c>
      <c r="L79" s="593" t="str">
        <f>IF(R79="Complete",SUM(E79,H79:I79,K79),"")</f>
      </c>
      <c r="M79" s="593" t="str">
        <f>IF(R79="Complete",D79-L79,"")</f>
      </c>
      <c r="N79" s="594" t="str">
        <f>IF(R79&lt;&gt;"Complete","",IF(D79=0,"n.a.",M79/D79))</f>
      </c>
      <c r="O79" s="593" t="str">
        <f>IF(S79="Recorded",D79-J79,"")</f>
      </c>
      <c r="P79" s="593" t="str">
        <f>IF(R79="Complete",SUMIFS('Callback Log'!$K$7:$K$66,'Callback Log'!$B$7:$B$66,B79,'Callback Log'!$L$7:$L$66,"Complete"),"")</f>
      </c>
      <c r="Q79" s="593" t="str">
        <f>IF(R79="Complete",M79-P79,"")</f>
      </c>
      <c r="R79" s="595" t="str">
        <f>IF(COUNTA(A79:J79)=0,"",IF(OR(NOT(ISNUMBER(A79)),B79="",C79="",COUNT(D79:I79)&lt;6),"Needs inputs",IF(AND(C79&lt;&gt;"Installation",C79&lt;&gt;"Service / repair",C79&lt;&gt;"Maintenance",C79&lt;&gt;"Other"),"Check job type",IF(COUNTIFS($B$7:$B$106,B79)&gt;1,"Duplicate job ID",IF(MIN(D79:I79)&lt;0,"Check negative input","Complete")))))</f>
      </c>
      <c r="S79" s="595" t="str">
        <f>IF(R79&lt;&gt;"Complete","",IF(NOT(ISNUMBER(J79)),"Needs collection amount",IF(J79&lt;0,"Check negative amount","Recorded")))</f>
      </c>
    </row>
    <row r="80" ht="27" customHeight="1">
      <c r="A80" s="588"/>
      <c r="B80" s="589"/>
      <c r="C80" s="590"/>
      <c r="D80" s="591"/>
      <c r="E80" s="591"/>
      <c r="F80" s="592"/>
      <c r="G80" s="591"/>
      <c r="H80" s="591"/>
      <c r="I80" s="591"/>
      <c r="J80" s="591"/>
      <c r="K80" s="593" t="str">
        <f>IF(R80="Complete",F80*G80,"")</f>
      </c>
      <c r="L80" s="593" t="str">
        <f>IF(R80="Complete",SUM(E80,H80:I80,K80),"")</f>
      </c>
      <c r="M80" s="593" t="str">
        <f>IF(R80="Complete",D80-L80,"")</f>
      </c>
      <c r="N80" s="594" t="str">
        <f>IF(R80&lt;&gt;"Complete","",IF(D80=0,"n.a.",M80/D80))</f>
      </c>
      <c r="O80" s="593" t="str">
        <f>IF(S80="Recorded",D80-J80,"")</f>
      </c>
      <c r="P80" s="593" t="str">
        <f>IF(R80="Complete",SUMIFS('Callback Log'!$K$7:$K$66,'Callback Log'!$B$7:$B$66,B80,'Callback Log'!$L$7:$L$66,"Complete"),"")</f>
      </c>
      <c r="Q80" s="593" t="str">
        <f>IF(R80="Complete",M80-P80,"")</f>
      </c>
      <c r="R80" s="595" t="str">
        <f>IF(COUNTA(A80:J80)=0,"",IF(OR(NOT(ISNUMBER(A80)),B80="",C80="",COUNT(D80:I80)&lt;6),"Needs inputs",IF(AND(C80&lt;&gt;"Installation",C80&lt;&gt;"Service / repair",C80&lt;&gt;"Maintenance",C80&lt;&gt;"Other"),"Check job type",IF(COUNTIFS($B$7:$B$106,B80)&gt;1,"Duplicate job ID",IF(MIN(D80:I80)&lt;0,"Check negative input","Complete")))))</f>
      </c>
      <c r="S80" s="595" t="str">
        <f>IF(R80&lt;&gt;"Complete","",IF(NOT(ISNUMBER(J80)),"Needs collection amount",IF(J80&lt;0,"Check negative amount","Recorded")))</f>
      </c>
    </row>
    <row r="81" ht="27" customHeight="1">
      <c r="A81" s="588"/>
      <c r="B81" s="589"/>
      <c r="C81" s="590"/>
      <c r="D81" s="591"/>
      <c r="E81" s="591"/>
      <c r="F81" s="592"/>
      <c r="G81" s="591"/>
      <c r="H81" s="591"/>
      <c r="I81" s="591"/>
      <c r="J81" s="591"/>
      <c r="K81" s="593" t="str">
        <f>IF(R81="Complete",F81*G81,"")</f>
      </c>
      <c r="L81" s="593" t="str">
        <f>IF(R81="Complete",SUM(E81,H81:I81,K81),"")</f>
      </c>
      <c r="M81" s="593" t="str">
        <f>IF(R81="Complete",D81-L81,"")</f>
      </c>
      <c r="N81" s="594" t="str">
        <f>IF(R81&lt;&gt;"Complete","",IF(D81=0,"n.a.",M81/D81))</f>
      </c>
      <c r="O81" s="593" t="str">
        <f>IF(S81="Recorded",D81-J81,"")</f>
      </c>
      <c r="P81" s="593" t="str">
        <f>IF(R81="Complete",SUMIFS('Callback Log'!$K$7:$K$66,'Callback Log'!$B$7:$B$66,B81,'Callback Log'!$L$7:$L$66,"Complete"),"")</f>
      </c>
      <c r="Q81" s="593" t="str">
        <f>IF(R81="Complete",M81-P81,"")</f>
      </c>
      <c r="R81" s="595" t="str">
        <f>IF(COUNTA(A81:J81)=0,"",IF(OR(NOT(ISNUMBER(A81)),B81="",C81="",COUNT(D81:I81)&lt;6),"Needs inputs",IF(AND(C81&lt;&gt;"Installation",C81&lt;&gt;"Service / repair",C81&lt;&gt;"Maintenance",C81&lt;&gt;"Other"),"Check job type",IF(COUNTIFS($B$7:$B$106,B81)&gt;1,"Duplicate job ID",IF(MIN(D81:I81)&lt;0,"Check negative input","Complete")))))</f>
      </c>
      <c r="S81" s="595" t="str">
        <f>IF(R81&lt;&gt;"Complete","",IF(NOT(ISNUMBER(J81)),"Needs collection amount",IF(J81&lt;0,"Check negative amount","Recorded")))</f>
      </c>
    </row>
    <row r="82" ht="27" customHeight="1">
      <c r="A82" s="588"/>
      <c r="B82" s="589"/>
      <c r="C82" s="590"/>
      <c r="D82" s="591"/>
      <c r="E82" s="591"/>
      <c r="F82" s="592"/>
      <c r="G82" s="591"/>
      <c r="H82" s="591"/>
      <c r="I82" s="591"/>
      <c r="J82" s="591"/>
      <c r="K82" s="593" t="str">
        <f>IF(R82="Complete",F82*G82,"")</f>
      </c>
      <c r="L82" s="593" t="str">
        <f>IF(R82="Complete",SUM(E82,H82:I82,K82),"")</f>
      </c>
      <c r="M82" s="593" t="str">
        <f>IF(R82="Complete",D82-L82,"")</f>
      </c>
      <c r="N82" s="594" t="str">
        <f>IF(R82&lt;&gt;"Complete","",IF(D82=0,"n.a.",M82/D82))</f>
      </c>
      <c r="O82" s="593" t="str">
        <f>IF(S82="Recorded",D82-J82,"")</f>
      </c>
      <c r="P82" s="593" t="str">
        <f>IF(R82="Complete",SUMIFS('Callback Log'!$K$7:$K$66,'Callback Log'!$B$7:$B$66,B82,'Callback Log'!$L$7:$L$66,"Complete"),"")</f>
      </c>
      <c r="Q82" s="593" t="str">
        <f>IF(R82="Complete",M82-P82,"")</f>
      </c>
      <c r="R82" s="595" t="str">
        <f>IF(COUNTA(A82:J82)=0,"",IF(OR(NOT(ISNUMBER(A82)),B82="",C82="",COUNT(D82:I82)&lt;6),"Needs inputs",IF(AND(C82&lt;&gt;"Installation",C82&lt;&gt;"Service / repair",C82&lt;&gt;"Maintenance",C82&lt;&gt;"Other"),"Check job type",IF(COUNTIFS($B$7:$B$106,B82)&gt;1,"Duplicate job ID",IF(MIN(D82:I82)&lt;0,"Check negative input","Complete")))))</f>
      </c>
      <c r="S82" s="595" t="str">
        <f>IF(R82&lt;&gt;"Complete","",IF(NOT(ISNUMBER(J82)),"Needs collection amount",IF(J82&lt;0,"Check negative amount","Recorded")))</f>
      </c>
    </row>
    <row r="83" ht="27" customHeight="1">
      <c r="A83" s="588"/>
      <c r="B83" s="589"/>
      <c r="C83" s="590"/>
      <c r="D83" s="591"/>
      <c r="E83" s="591"/>
      <c r="F83" s="592"/>
      <c r="G83" s="591"/>
      <c r="H83" s="591"/>
      <c r="I83" s="591"/>
      <c r="J83" s="591"/>
      <c r="K83" s="593" t="str">
        <f>IF(R83="Complete",F83*G83,"")</f>
      </c>
      <c r="L83" s="593" t="str">
        <f>IF(R83="Complete",SUM(E83,H83:I83,K83),"")</f>
      </c>
      <c r="M83" s="593" t="str">
        <f>IF(R83="Complete",D83-L83,"")</f>
      </c>
      <c r="N83" s="594" t="str">
        <f>IF(R83&lt;&gt;"Complete","",IF(D83=0,"n.a.",M83/D83))</f>
      </c>
      <c r="O83" s="593" t="str">
        <f>IF(S83="Recorded",D83-J83,"")</f>
      </c>
      <c r="P83" s="593" t="str">
        <f>IF(R83="Complete",SUMIFS('Callback Log'!$K$7:$K$66,'Callback Log'!$B$7:$B$66,B83,'Callback Log'!$L$7:$L$66,"Complete"),"")</f>
      </c>
      <c r="Q83" s="593" t="str">
        <f>IF(R83="Complete",M83-P83,"")</f>
      </c>
      <c r="R83" s="595" t="str">
        <f>IF(COUNTA(A83:J83)=0,"",IF(OR(NOT(ISNUMBER(A83)),B83="",C83="",COUNT(D83:I83)&lt;6),"Needs inputs",IF(AND(C83&lt;&gt;"Installation",C83&lt;&gt;"Service / repair",C83&lt;&gt;"Maintenance",C83&lt;&gt;"Other"),"Check job type",IF(COUNTIFS($B$7:$B$106,B83)&gt;1,"Duplicate job ID",IF(MIN(D83:I83)&lt;0,"Check negative input","Complete")))))</f>
      </c>
      <c r="S83" s="595" t="str">
        <f>IF(R83&lt;&gt;"Complete","",IF(NOT(ISNUMBER(J83)),"Needs collection amount",IF(J83&lt;0,"Check negative amount","Recorded")))</f>
      </c>
    </row>
    <row r="84" ht="27" customHeight="1">
      <c r="A84" s="588"/>
      <c r="B84" s="589"/>
      <c r="C84" s="590"/>
      <c r="D84" s="591"/>
      <c r="E84" s="591"/>
      <c r="F84" s="592"/>
      <c r="G84" s="591"/>
      <c r="H84" s="591"/>
      <c r="I84" s="591"/>
      <c r="J84" s="591"/>
      <c r="K84" s="593" t="str">
        <f>IF(R84="Complete",F84*G84,"")</f>
      </c>
      <c r="L84" s="593" t="str">
        <f>IF(R84="Complete",SUM(E84,H84:I84,K84),"")</f>
      </c>
      <c r="M84" s="593" t="str">
        <f>IF(R84="Complete",D84-L84,"")</f>
      </c>
      <c r="N84" s="594" t="str">
        <f>IF(R84&lt;&gt;"Complete","",IF(D84=0,"n.a.",M84/D84))</f>
      </c>
      <c r="O84" s="593" t="str">
        <f>IF(S84="Recorded",D84-J84,"")</f>
      </c>
      <c r="P84" s="593" t="str">
        <f>IF(R84="Complete",SUMIFS('Callback Log'!$K$7:$K$66,'Callback Log'!$B$7:$B$66,B84,'Callback Log'!$L$7:$L$66,"Complete"),"")</f>
      </c>
      <c r="Q84" s="593" t="str">
        <f>IF(R84="Complete",M84-P84,"")</f>
      </c>
      <c r="R84" s="595" t="str">
        <f>IF(COUNTA(A84:J84)=0,"",IF(OR(NOT(ISNUMBER(A84)),B84="",C84="",COUNT(D84:I84)&lt;6),"Needs inputs",IF(AND(C84&lt;&gt;"Installation",C84&lt;&gt;"Service / repair",C84&lt;&gt;"Maintenance",C84&lt;&gt;"Other"),"Check job type",IF(COUNTIFS($B$7:$B$106,B84)&gt;1,"Duplicate job ID",IF(MIN(D84:I84)&lt;0,"Check negative input","Complete")))))</f>
      </c>
      <c r="S84" s="595" t="str">
        <f>IF(R84&lt;&gt;"Complete","",IF(NOT(ISNUMBER(J84)),"Needs collection amount",IF(J84&lt;0,"Check negative amount","Recorded")))</f>
      </c>
    </row>
    <row r="85" ht="27" customHeight="1">
      <c r="A85" s="588"/>
      <c r="B85" s="589"/>
      <c r="C85" s="590"/>
      <c r="D85" s="591"/>
      <c r="E85" s="591"/>
      <c r="F85" s="592"/>
      <c r="G85" s="591"/>
      <c r="H85" s="591"/>
      <c r="I85" s="591"/>
      <c r="J85" s="591"/>
      <c r="K85" s="593" t="str">
        <f>IF(R85="Complete",F85*G85,"")</f>
      </c>
      <c r="L85" s="593" t="str">
        <f>IF(R85="Complete",SUM(E85,H85:I85,K85),"")</f>
      </c>
      <c r="M85" s="593" t="str">
        <f>IF(R85="Complete",D85-L85,"")</f>
      </c>
      <c r="N85" s="594" t="str">
        <f>IF(R85&lt;&gt;"Complete","",IF(D85=0,"n.a.",M85/D85))</f>
      </c>
      <c r="O85" s="593" t="str">
        <f>IF(S85="Recorded",D85-J85,"")</f>
      </c>
      <c r="P85" s="593" t="str">
        <f>IF(R85="Complete",SUMIFS('Callback Log'!$K$7:$K$66,'Callback Log'!$B$7:$B$66,B85,'Callback Log'!$L$7:$L$66,"Complete"),"")</f>
      </c>
      <c r="Q85" s="593" t="str">
        <f>IF(R85="Complete",M85-P85,"")</f>
      </c>
      <c r="R85" s="595" t="str">
        <f>IF(COUNTA(A85:J85)=0,"",IF(OR(NOT(ISNUMBER(A85)),B85="",C85="",COUNT(D85:I85)&lt;6),"Needs inputs",IF(AND(C85&lt;&gt;"Installation",C85&lt;&gt;"Service / repair",C85&lt;&gt;"Maintenance",C85&lt;&gt;"Other"),"Check job type",IF(COUNTIFS($B$7:$B$106,B85)&gt;1,"Duplicate job ID",IF(MIN(D85:I85)&lt;0,"Check negative input","Complete")))))</f>
      </c>
      <c r="S85" s="595" t="str">
        <f>IF(R85&lt;&gt;"Complete","",IF(NOT(ISNUMBER(J85)),"Needs collection amount",IF(J85&lt;0,"Check negative amount","Recorded")))</f>
      </c>
    </row>
    <row r="86" ht="27" customHeight="1">
      <c r="A86" s="588"/>
      <c r="B86" s="589"/>
      <c r="C86" s="590"/>
      <c r="D86" s="591"/>
      <c r="E86" s="591"/>
      <c r="F86" s="592"/>
      <c r="G86" s="591"/>
      <c r="H86" s="591"/>
      <c r="I86" s="591"/>
      <c r="J86" s="591"/>
      <c r="K86" s="593" t="str">
        <f>IF(R86="Complete",F86*G86,"")</f>
      </c>
      <c r="L86" s="593" t="str">
        <f>IF(R86="Complete",SUM(E86,H86:I86,K86),"")</f>
      </c>
      <c r="M86" s="593" t="str">
        <f>IF(R86="Complete",D86-L86,"")</f>
      </c>
      <c r="N86" s="594" t="str">
        <f>IF(R86&lt;&gt;"Complete","",IF(D86=0,"n.a.",M86/D86))</f>
      </c>
      <c r="O86" s="593" t="str">
        <f>IF(S86="Recorded",D86-J86,"")</f>
      </c>
      <c r="P86" s="593" t="str">
        <f>IF(R86="Complete",SUMIFS('Callback Log'!$K$7:$K$66,'Callback Log'!$B$7:$B$66,B86,'Callback Log'!$L$7:$L$66,"Complete"),"")</f>
      </c>
      <c r="Q86" s="593" t="str">
        <f>IF(R86="Complete",M86-P86,"")</f>
      </c>
      <c r="R86" s="595" t="str">
        <f>IF(COUNTA(A86:J86)=0,"",IF(OR(NOT(ISNUMBER(A86)),B86="",C86="",COUNT(D86:I86)&lt;6),"Needs inputs",IF(AND(C86&lt;&gt;"Installation",C86&lt;&gt;"Service / repair",C86&lt;&gt;"Maintenance",C86&lt;&gt;"Other"),"Check job type",IF(COUNTIFS($B$7:$B$106,B86)&gt;1,"Duplicate job ID",IF(MIN(D86:I86)&lt;0,"Check negative input","Complete")))))</f>
      </c>
      <c r="S86" s="595" t="str">
        <f>IF(R86&lt;&gt;"Complete","",IF(NOT(ISNUMBER(J86)),"Needs collection amount",IF(J86&lt;0,"Check negative amount","Recorded")))</f>
      </c>
    </row>
    <row r="87" ht="27" customHeight="1">
      <c r="A87" s="588"/>
      <c r="B87" s="589"/>
      <c r="C87" s="590"/>
      <c r="D87" s="591"/>
      <c r="E87" s="591"/>
      <c r="F87" s="592"/>
      <c r="G87" s="591"/>
      <c r="H87" s="591"/>
      <c r="I87" s="591"/>
      <c r="J87" s="591"/>
      <c r="K87" s="593" t="str">
        <f>IF(R87="Complete",F87*G87,"")</f>
      </c>
      <c r="L87" s="593" t="str">
        <f>IF(R87="Complete",SUM(E87,H87:I87,K87),"")</f>
      </c>
      <c r="M87" s="593" t="str">
        <f>IF(R87="Complete",D87-L87,"")</f>
      </c>
      <c r="N87" s="594" t="str">
        <f>IF(R87&lt;&gt;"Complete","",IF(D87=0,"n.a.",M87/D87))</f>
      </c>
      <c r="O87" s="593" t="str">
        <f>IF(S87="Recorded",D87-J87,"")</f>
      </c>
      <c r="P87" s="593" t="str">
        <f>IF(R87="Complete",SUMIFS('Callback Log'!$K$7:$K$66,'Callback Log'!$B$7:$B$66,B87,'Callback Log'!$L$7:$L$66,"Complete"),"")</f>
      </c>
      <c r="Q87" s="593" t="str">
        <f>IF(R87="Complete",M87-P87,"")</f>
      </c>
      <c r="R87" s="595" t="str">
        <f>IF(COUNTA(A87:J87)=0,"",IF(OR(NOT(ISNUMBER(A87)),B87="",C87="",COUNT(D87:I87)&lt;6),"Needs inputs",IF(AND(C87&lt;&gt;"Installation",C87&lt;&gt;"Service / repair",C87&lt;&gt;"Maintenance",C87&lt;&gt;"Other"),"Check job type",IF(COUNTIFS($B$7:$B$106,B87)&gt;1,"Duplicate job ID",IF(MIN(D87:I87)&lt;0,"Check negative input","Complete")))))</f>
      </c>
      <c r="S87" s="595" t="str">
        <f>IF(R87&lt;&gt;"Complete","",IF(NOT(ISNUMBER(J87)),"Needs collection amount",IF(J87&lt;0,"Check negative amount","Recorded")))</f>
      </c>
    </row>
    <row r="88" ht="27" customHeight="1">
      <c r="A88" s="588"/>
      <c r="B88" s="589"/>
      <c r="C88" s="590"/>
      <c r="D88" s="591"/>
      <c r="E88" s="591"/>
      <c r="F88" s="592"/>
      <c r="G88" s="591"/>
      <c r="H88" s="591"/>
      <c r="I88" s="591"/>
      <c r="J88" s="591"/>
      <c r="K88" s="593" t="str">
        <f>IF(R88="Complete",F88*G88,"")</f>
      </c>
      <c r="L88" s="593" t="str">
        <f>IF(R88="Complete",SUM(E88,H88:I88,K88),"")</f>
      </c>
      <c r="M88" s="593" t="str">
        <f>IF(R88="Complete",D88-L88,"")</f>
      </c>
      <c r="N88" s="594" t="str">
        <f>IF(R88&lt;&gt;"Complete","",IF(D88=0,"n.a.",M88/D88))</f>
      </c>
      <c r="O88" s="593" t="str">
        <f>IF(S88="Recorded",D88-J88,"")</f>
      </c>
      <c r="P88" s="593" t="str">
        <f>IF(R88="Complete",SUMIFS('Callback Log'!$K$7:$K$66,'Callback Log'!$B$7:$B$66,B88,'Callback Log'!$L$7:$L$66,"Complete"),"")</f>
      </c>
      <c r="Q88" s="593" t="str">
        <f>IF(R88="Complete",M88-P88,"")</f>
      </c>
      <c r="R88" s="595" t="str">
        <f>IF(COUNTA(A88:J88)=0,"",IF(OR(NOT(ISNUMBER(A88)),B88="",C88="",COUNT(D88:I88)&lt;6),"Needs inputs",IF(AND(C88&lt;&gt;"Installation",C88&lt;&gt;"Service / repair",C88&lt;&gt;"Maintenance",C88&lt;&gt;"Other"),"Check job type",IF(COUNTIFS($B$7:$B$106,B88)&gt;1,"Duplicate job ID",IF(MIN(D88:I88)&lt;0,"Check negative input","Complete")))))</f>
      </c>
      <c r="S88" s="595" t="str">
        <f>IF(R88&lt;&gt;"Complete","",IF(NOT(ISNUMBER(J88)),"Needs collection amount",IF(J88&lt;0,"Check negative amount","Recorded")))</f>
      </c>
    </row>
    <row r="89" ht="27" customHeight="1">
      <c r="A89" s="588"/>
      <c r="B89" s="589"/>
      <c r="C89" s="590"/>
      <c r="D89" s="591"/>
      <c r="E89" s="591"/>
      <c r="F89" s="592"/>
      <c r="G89" s="591"/>
      <c r="H89" s="591"/>
      <c r="I89" s="591"/>
      <c r="J89" s="591"/>
      <c r="K89" s="593" t="str">
        <f>IF(R89="Complete",F89*G89,"")</f>
      </c>
      <c r="L89" s="593" t="str">
        <f>IF(R89="Complete",SUM(E89,H89:I89,K89),"")</f>
      </c>
      <c r="M89" s="593" t="str">
        <f>IF(R89="Complete",D89-L89,"")</f>
      </c>
      <c r="N89" s="594" t="str">
        <f>IF(R89&lt;&gt;"Complete","",IF(D89=0,"n.a.",M89/D89))</f>
      </c>
      <c r="O89" s="593" t="str">
        <f>IF(S89="Recorded",D89-J89,"")</f>
      </c>
      <c r="P89" s="593" t="str">
        <f>IF(R89="Complete",SUMIFS('Callback Log'!$K$7:$K$66,'Callback Log'!$B$7:$B$66,B89,'Callback Log'!$L$7:$L$66,"Complete"),"")</f>
      </c>
      <c r="Q89" s="593" t="str">
        <f>IF(R89="Complete",M89-P89,"")</f>
      </c>
      <c r="R89" s="595" t="str">
        <f>IF(COUNTA(A89:J89)=0,"",IF(OR(NOT(ISNUMBER(A89)),B89="",C89="",COUNT(D89:I89)&lt;6),"Needs inputs",IF(AND(C89&lt;&gt;"Installation",C89&lt;&gt;"Service / repair",C89&lt;&gt;"Maintenance",C89&lt;&gt;"Other"),"Check job type",IF(COUNTIFS($B$7:$B$106,B89)&gt;1,"Duplicate job ID",IF(MIN(D89:I89)&lt;0,"Check negative input","Complete")))))</f>
      </c>
      <c r="S89" s="595" t="str">
        <f>IF(R89&lt;&gt;"Complete","",IF(NOT(ISNUMBER(J89)),"Needs collection amount",IF(J89&lt;0,"Check negative amount","Recorded")))</f>
      </c>
    </row>
    <row r="90" ht="27" customHeight="1">
      <c r="A90" s="588"/>
      <c r="B90" s="589"/>
      <c r="C90" s="590"/>
      <c r="D90" s="591"/>
      <c r="E90" s="591"/>
      <c r="F90" s="592"/>
      <c r="G90" s="591"/>
      <c r="H90" s="591"/>
      <c r="I90" s="591"/>
      <c r="J90" s="591"/>
      <c r="K90" s="593" t="str">
        <f>IF(R90="Complete",F90*G90,"")</f>
      </c>
      <c r="L90" s="593" t="str">
        <f>IF(R90="Complete",SUM(E90,H90:I90,K90),"")</f>
      </c>
      <c r="M90" s="593" t="str">
        <f>IF(R90="Complete",D90-L90,"")</f>
      </c>
      <c r="N90" s="594" t="str">
        <f>IF(R90&lt;&gt;"Complete","",IF(D90=0,"n.a.",M90/D90))</f>
      </c>
      <c r="O90" s="593" t="str">
        <f>IF(S90="Recorded",D90-J90,"")</f>
      </c>
      <c r="P90" s="593" t="str">
        <f>IF(R90="Complete",SUMIFS('Callback Log'!$K$7:$K$66,'Callback Log'!$B$7:$B$66,B90,'Callback Log'!$L$7:$L$66,"Complete"),"")</f>
      </c>
      <c r="Q90" s="593" t="str">
        <f>IF(R90="Complete",M90-P90,"")</f>
      </c>
      <c r="R90" s="595" t="str">
        <f>IF(COUNTA(A90:J90)=0,"",IF(OR(NOT(ISNUMBER(A90)),B90="",C90="",COUNT(D90:I90)&lt;6),"Needs inputs",IF(AND(C90&lt;&gt;"Installation",C90&lt;&gt;"Service / repair",C90&lt;&gt;"Maintenance",C90&lt;&gt;"Other"),"Check job type",IF(COUNTIFS($B$7:$B$106,B90)&gt;1,"Duplicate job ID",IF(MIN(D90:I90)&lt;0,"Check negative input","Complete")))))</f>
      </c>
      <c r="S90" s="595" t="str">
        <f>IF(R90&lt;&gt;"Complete","",IF(NOT(ISNUMBER(J90)),"Needs collection amount",IF(J90&lt;0,"Check negative amount","Recorded")))</f>
      </c>
    </row>
    <row r="91" ht="27" customHeight="1">
      <c r="A91" s="588"/>
      <c r="B91" s="589"/>
      <c r="C91" s="590"/>
      <c r="D91" s="591"/>
      <c r="E91" s="591"/>
      <c r="F91" s="592"/>
      <c r="G91" s="591"/>
      <c r="H91" s="591"/>
      <c r="I91" s="591"/>
      <c r="J91" s="591"/>
      <c r="K91" s="593" t="str">
        <f>IF(R91="Complete",F91*G91,"")</f>
      </c>
      <c r="L91" s="593" t="str">
        <f>IF(R91="Complete",SUM(E91,H91:I91,K91),"")</f>
      </c>
      <c r="M91" s="593" t="str">
        <f>IF(R91="Complete",D91-L91,"")</f>
      </c>
      <c r="N91" s="594" t="str">
        <f>IF(R91&lt;&gt;"Complete","",IF(D91=0,"n.a.",M91/D91))</f>
      </c>
      <c r="O91" s="593" t="str">
        <f>IF(S91="Recorded",D91-J91,"")</f>
      </c>
      <c r="P91" s="593" t="str">
        <f>IF(R91="Complete",SUMIFS('Callback Log'!$K$7:$K$66,'Callback Log'!$B$7:$B$66,B91,'Callback Log'!$L$7:$L$66,"Complete"),"")</f>
      </c>
      <c r="Q91" s="593" t="str">
        <f>IF(R91="Complete",M91-P91,"")</f>
      </c>
      <c r="R91" s="595" t="str">
        <f>IF(COUNTA(A91:J91)=0,"",IF(OR(NOT(ISNUMBER(A91)),B91="",C91="",COUNT(D91:I91)&lt;6),"Needs inputs",IF(AND(C91&lt;&gt;"Installation",C91&lt;&gt;"Service / repair",C91&lt;&gt;"Maintenance",C91&lt;&gt;"Other"),"Check job type",IF(COUNTIFS($B$7:$B$106,B91)&gt;1,"Duplicate job ID",IF(MIN(D91:I91)&lt;0,"Check negative input","Complete")))))</f>
      </c>
      <c r="S91" s="595" t="str">
        <f>IF(R91&lt;&gt;"Complete","",IF(NOT(ISNUMBER(J91)),"Needs collection amount",IF(J91&lt;0,"Check negative amount","Recorded")))</f>
      </c>
    </row>
    <row r="92" ht="27" customHeight="1">
      <c r="A92" s="588"/>
      <c r="B92" s="589"/>
      <c r="C92" s="590"/>
      <c r="D92" s="591"/>
      <c r="E92" s="591"/>
      <c r="F92" s="592"/>
      <c r="G92" s="591"/>
      <c r="H92" s="591"/>
      <c r="I92" s="591"/>
      <c r="J92" s="591"/>
      <c r="K92" s="593" t="str">
        <f>IF(R92="Complete",F92*G92,"")</f>
      </c>
      <c r="L92" s="593" t="str">
        <f>IF(R92="Complete",SUM(E92,H92:I92,K92),"")</f>
      </c>
      <c r="M92" s="593" t="str">
        <f>IF(R92="Complete",D92-L92,"")</f>
      </c>
      <c r="N92" s="594" t="str">
        <f>IF(R92&lt;&gt;"Complete","",IF(D92=0,"n.a.",M92/D92))</f>
      </c>
      <c r="O92" s="593" t="str">
        <f>IF(S92="Recorded",D92-J92,"")</f>
      </c>
      <c r="P92" s="593" t="str">
        <f>IF(R92="Complete",SUMIFS('Callback Log'!$K$7:$K$66,'Callback Log'!$B$7:$B$66,B92,'Callback Log'!$L$7:$L$66,"Complete"),"")</f>
      </c>
      <c r="Q92" s="593" t="str">
        <f>IF(R92="Complete",M92-P92,"")</f>
      </c>
      <c r="R92" s="595" t="str">
        <f>IF(COUNTA(A92:J92)=0,"",IF(OR(NOT(ISNUMBER(A92)),B92="",C92="",COUNT(D92:I92)&lt;6),"Needs inputs",IF(AND(C92&lt;&gt;"Installation",C92&lt;&gt;"Service / repair",C92&lt;&gt;"Maintenance",C92&lt;&gt;"Other"),"Check job type",IF(COUNTIFS($B$7:$B$106,B92)&gt;1,"Duplicate job ID",IF(MIN(D92:I92)&lt;0,"Check negative input","Complete")))))</f>
      </c>
      <c r="S92" s="595" t="str">
        <f>IF(R92&lt;&gt;"Complete","",IF(NOT(ISNUMBER(J92)),"Needs collection amount",IF(J92&lt;0,"Check negative amount","Recorded")))</f>
      </c>
    </row>
    <row r="93" ht="27" customHeight="1">
      <c r="A93" s="588"/>
      <c r="B93" s="589"/>
      <c r="C93" s="590"/>
      <c r="D93" s="591"/>
      <c r="E93" s="591"/>
      <c r="F93" s="592"/>
      <c r="G93" s="591"/>
      <c r="H93" s="591"/>
      <c r="I93" s="591"/>
      <c r="J93" s="591"/>
      <c r="K93" s="593" t="str">
        <f>IF(R93="Complete",F93*G93,"")</f>
      </c>
      <c r="L93" s="593" t="str">
        <f>IF(R93="Complete",SUM(E93,H93:I93,K93),"")</f>
      </c>
      <c r="M93" s="593" t="str">
        <f>IF(R93="Complete",D93-L93,"")</f>
      </c>
      <c r="N93" s="594" t="str">
        <f>IF(R93&lt;&gt;"Complete","",IF(D93=0,"n.a.",M93/D93))</f>
      </c>
      <c r="O93" s="593" t="str">
        <f>IF(S93="Recorded",D93-J93,"")</f>
      </c>
      <c r="P93" s="593" t="str">
        <f>IF(R93="Complete",SUMIFS('Callback Log'!$K$7:$K$66,'Callback Log'!$B$7:$B$66,B93,'Callback Log'!$L$7:$L$66,"Complete"),"")</f>
      </c>
      <c r="Q93" s="593" t="str">
        <f>IF(R93="Complete",M93-P93,"")</f>
      </c>
      <c r="R93" s="595" t="str">
        <f>IF(COUNTA(A93:J93)=0,"",IF(OR(NOT(ISNUMBER(A93)),B93="",C93="",COUNT(D93:I93)&lt;6),"Needs inputs",IF(AND(C93&lt;&gt;"Installation",C93&lt;&gt;"Service / repair",C93&lt;&gt;"Maintenance",C93&lt;&gt;"Other"),"Check job type",IF(COUNTIFS($B$7:$B$106,B93)&gt;1,"Duplicate job ID",IF(MIN(D93:I93)&lt;0,"Check negative input","Complete")))))</f>
      </c>
      <c r="S93" s="595" t="str">
        <f>IF(R93&lt;&gt;"Complete","",IF(NOT(ISNUMBER(J93)),"Needs collection amount",IF(J93&lt;0,"Check negative amount","Recorded")))</f>
      </c>
    </row>
    <row r="94" ht="27" customHeight="1">
      <c r="A94" s="588"/>
      <c r="B94" s="589"/>
      <c r="C94" s="590"/>
      <c r="D94" s="591"/>
      <c r="E94" s="591"/>
      <c r="F94" s="592"/>
      <c r="G94" s="591"/>
      <c r="H94" s="591"/>
      <c r="I94" s="591"/>
      <c r="J94" s="591"/>
      <c r="K94" s="593" t="str">
        <f>IF(R94="Complete",F94*G94,"")</f>
      </c>
      <c r="L94" s="593" t="str">
        <f>IF(R94="Complete",SUM(E94,H94:I94,K94),"")</f>
      </c>
      <c r="M94" s="593" t="str">
        <f>IF(R94="Complete",D94-L94,"")</f>
      </c>
      <c r="N94" s="594" t="str">
        <f>IF(R94&lt;&gt;"Complete","",IF(D94=0,"n.a.",M94/D94))</f>
      </c>
      <c r="O94" s="593" t="str">
        <f>IF(S94="Recorded",D94-J94,"")</f>
      </c>
      <c r="P94" s="593" t="str">
        <f>IF(R94="Complete",SUMIFS('Callback Log'!$K$7:$K$66,'Callback Log'!$B$7:$B$66,B94,'Callback Log'!$L$7:$L$66,"Complete"),"")</f>
      </c>
      <c r="Q94" s="593" t="str">
        <f>IF(R94="Complete",M94-P94,"")</f>
      </c>
      <c r="R94" s="595" t="str">
        <f>IF(COUNTA(A94:J94)=0,"",IF(OR(NOT(ISNUMBER(A94)),B94="",C94="",COUNT(D94:I94)&lt;6),"Needs inputs",IF(AND(C94&lt;&gt;"Installation",C94&lt;&gt;"Service / repair",C94&lt;&gt;"Maintenance",C94&lt;&gt;"Other"),"Check job type",IF(COUNTIFS($B$7:$B$106,B94)&gt;1,"Duplicate job ID",IF(MIN(D94:I94)&lt;0,"Check negative input","Complete")))))</f>
      </c>
      <c r="S94" s="595" t="str">
        <f>IF(R94&lt;&gt;"Complete","",IF(NOT(ISNUMBER(J94)),"Needs collection amount",IF(J94&lt;0,"Check negative amount","Recorded")))</f>
      </c>
    </row>
    <row r="95" ht="27" customHeight="1">
      <c r="A95" s="588"/>
      <c r="B95" s="589"/>
      <c r="C95" s="590"/>
      <c r="D95" s="591"/>
      <c r="E95" s="591"/>
      <c r="F95" s="592"/>
      <c r="G95" s="591"/>
      <c r="H95" s="591"/>
      <c r="I95" s="591"/>
      <c r="J95" s="591"/>
      <c r="K95" s="593" t="str">
        <f>IF(R95="Complete",F95*G95,"")</f>
      </c>
      <c r="L95" s="593" t="str">
        <f>IF(R95="Complete",SUM(E95,H95:I95,K95),"")</f>
      </c>
      <c r="M95" s="593" t="str">
        <f>IF(R95="Complete",D95-L95,"")</f>
      </c>
      <c r="N95" s="594" t="str">
        <f>IF(R95&lt;&gt;"Complete","",IF(D95=0,"n.a.",M95/D95))</f>
      </c>
      <c r="O95" s="593" t="str">
        <f>IF(S95="Recorded",D95-J95,"")</f>
      </c>
      <c r="P95" s="593" t="str">
        <f>IF(R95="Complete",SUMIFS('Callback Log'!$K$7:$K$66,'Callback Log'!$B$7:$B$66,B95,'Callback Log'!$L$7:$L$66,"Complete"),"")</f>
      </c>
      <c r="Q95" s="593" t="str">
        <f>IF(R95="Complete",M95-P95,"")</f>
      </c>
      <c r="R95" s="595" t="str">
        <f>IF(COUNTA(A95:J95)=0,"",IF(OR(NOT(ISNUMBER(A95)),B95="",C95="",COUNT(D95:I95)&lt;6),"Needs inputs",IF(AND(C95&lt;&gt;"Installation",C95&lt;&gt;"Service / repair",C95&lt;&gt;"Maintenance",C95&lt;&gt;"Other"),"Check job type",IF(COUNTIFS($B$7:$B$106,B95)&gt;1,"Duplicate job ID",IF(MIN(D95:I95)&lt;0,"Check negative input","Complete")))))</f>
      </c>
      <c r="S95" s="595" t="str">
        <f>IF(R95&lt;&gt;"Complete","",IF(NOT(ISNUMBER(J95)),"Needs collection amount",IF(J95&lt;0,"Check negative amount","Recorded")))</f>
      </c>
    </row>
    <row r="96" ht="27" customHeight="1">
      <c r="A96" s="588"/>
      <c r="B96" s="589"/>
      <c r="C96" s="590"/>
      <c r="D96" s="591"/>
      <c r="E96" s="591"/>
      <c r="F96" s="592"/>
      <c r="G96" s="591"/>
      <c r="H96" s="591"/>
      <c r="I96" s="591"/>
      <c r="J96" s="591"/>
      <c r="K96" s="593" t="str">
        <f>IF(R96="Complete",F96*G96,"")</f>
      </c>
      <c r="L96" s="593" t="str">
        <f>IF(R96="Complete",SUM(E96,H96:I96,K96),"")</f>
      </c>
      <c r="M96" s="593" t="str">
        <f>IF(R96="Complete",D96-L96,"")</f>
      </c>
      <c r="N96" s="594" t="str">
        <f>IF(R96&lt;&gt;"Complete","",IF(D96=0,"n.a.",M96/D96))</f>
      </c>
      <c r="O96" s="593" t="str">
        <f>IF(S96="Recorded",D96-J96,"")</f>
      </c>
      <c r="P96" s="593" t="str">
        <f>IF(R96="Complete",SUMIFS('Callback Log'!$K$7:$K$66,'Callback Log'!$B$7:$B$66,B96,'Callback Log'!$L$7:$L$66,"Complete"),"")</f>
      </c>
      <c r="Q96" s="593" t="str">
        <f>IF(R96="Complete",M96-P96,"")</f>
      </c>
      <c r="R96" s="595" t="str">
        <f>IF(COUNTA(A96:J96)=0,"",IF(OR(NOT(ISNUMBER(A96)),B96="",C96="",COUNT(D96:I96)&lt;6),"Needs inputs",IF(AND(C96&lt;&gt;"Installation",C96&lt;&gt;"Service / repair",C96&lt;&gt;"Maintenance",C96&lt;&gt;"Other"),"Check job type",IF(COUNTIFS($B$7:$B$106,B96)&gt;1,"Duplicate job ID",IF(MIN(D96:I96)&lt;0,"Check negative input","Complete")))))</f>
      </c>
      <c r="S96" s="595" t="str">
        <f>IF(R96&lt;&gt;"Complete","",IF(NOT(ISNUMBER(J96)),"Needs collection amount",IF(J96&lt;0,"Check negative amount","Recorded")))</f>
      </c>
    </row>
    <row r="97" ht="27" customHeight="1">
      <c r="A97" s="588"/>
      <c r="B97" s="589"/>
      <c r="C97" s="590"/>
      <c r="D97" s="591"/>
      <c r="E97" s="591"/>
      <c r="F97" s="592"/>
      <c r="G97" s="591"/>
      <c r="H97" s="591"/>
      <c r="I97" s="591"/>
      <c r="J97" s="591"/>
      <c r="K97" s="593" t="str">
        <f>IF(R97="Complete",F97*G97,"")</f>
      </c>
      <c r="L97" s="593" t="str">
        <f>IF(R97="Complete",SUM(E97,H97:I97,K97),"")</f>
      </c>
      <c r="M97" s="593" t="str">
        <f>IF(R97="Complete",D97-L97,"")</f>
      </c>
      <c r="N97" s="594" t="str">
        <f>IF(R97&lt;&gt;"Complete","",IF(D97=0,"n.a.",M97/D97))</f>
      </c>
      <c r="O97" s="593" t="str">
        <f>IF(S97="Recorded",D97-J97,"")</f>
      </c>
      <c r="P97" s="593" t="str">
        <f>IF(R97="Complete",SUMIFS('Callback Log'!$K$7:$K$66,'Callback Log'!$B$7:$B$66,B97,'Callback Log'!$L$7:$L$66,"Complete"),"")</f>
      </c>
      <c r="Q97" s="593" t="str">
        <f>IF(R97="Complete",M97-P97,"")</f>
      </c>
      <c r="R97" s="595" t="str">
        <f>IF(COUNTA(A97:J97)=0,"",IF(OR(NOT(ISNUMBER(A97)),B97="",C97="",COUNT(D97:I97)&lt;6),"Needs inputs",IF(AND(C97&lt;&gt;"Installation",C97&lt;&gt;"Service / repair",C97&lt;&gt;"Maintenance",C97&lt;&gt;"Other"),"Check job type",IF(COUNTIFS($B$7:$B$106,B97)&gt;1,"Duplicate job ID",IF(MIN(D97:I97)&lt;0,"Check negative input","Complete")))))</f>
      </c>
      <c r="S97" s="595" t="str">
        <f>IF(R97&lt;&gt;"Complete","",IF(NOT(ISNUMBER(J97)),"Needs collection amount",IF(J97&lt;0,"Check negative amount","Recorded")))</f>
      </c>
    </row>
    <row r="98" ht="27" customHeight="1">
      <c r="A98" s="588"/>
      <c r="B98" s="589"/>
      <c r="C98" s="590"/>
      <c r="D98" s="591"/>
      <c r="E98" s="591"/>
      <c r="F98" s="592"/>
      <c r="G98" s="591"/>
      <c r="H98" s="591"/>
      <c r="I98" s="591"/>
      <c r="J98" s="591"/>
      <c r="K98" s="593" t="str">
        <f>IF(R98="Complete",F98*G98,"")</f>
      </c>
      <c r="L98" s="593" t="str">
        <f>IF(R98="Complete",SUM(E98,H98:I98,K98),"")</f>
      </c>
      <c r="M98" s="593" t="str">
        <f>IF(R98="Complete",D98-L98,"")</f>
      </c>
      <c r="N98" s="594" t="str">
        <f>IF(R98&lt;&gt;"Complete","",IF(D98=0,"n.a.",M98/D98))</f>
      </c>
      <c r="O98" s="593" t="str">
        <f>IF(S98="Recorded",D98-J98,"")</f>
      </c>
      <c r="P98" s="593" t="str">
        <f>IF(R98="Complete",SUMIFS('Callback Log'!$K$7:$K$66,'Callback Log'!$B$7:$B$66,B98,'Callback Log'!$L$7:$L$66,"Complete"),"")</f>
      </c>
      <c r="Q98" s="593" t="str">
        <f>IF(R98="Complete",M98-P98,"")</f>
      </c>
      <c r="R98" s="595" t="str">
        <f>IF(COUNTA(A98:J98)=0,"",IF(OR(NOT(ISNUMBER(A98)),B98="",C98="",COUNT(D98:I98)&lt;6),"Needs inputs",IF(AND(C98&lt;&gt;"Installation",C98&lt;&gt;"Service / repair",C98&lt;&gt;"Maintenance",C98&lt;&gt;"Other"),"Check job type",IF(COUNTIFS($B$7:$B$106,B98)&gt;1,"Duplicate job ID",IF(MIN(D98:I98)&lt;0,"Check negative input","Complete")))))</f>
      </c>
      <c r="S98" s="595" t="str">
        <f>IF(R98&lt;&gt;"Complete","",IF(NOT(ISNUMBER(J98)),"Needs collection amount",IF(J98&lt;0,"Check negative amount","Recorded")))</f>
      </c>
    </row>
    <row r="99" ht="27" customHeight="1">
      <c r="A99" s="588"/>
      <c r="B99" s="589"/>
      <c r="C99" s="590"/>
      <c r="D99" s="591"/>
      <c r="E99" s="591"/>
      <c r="F99" s="592"/>
      <c r="G99" s="591"/>
      <c r="H99" s="591"/>
      <c r="I99" s="591"/>
      <c r="J99" s="591"/>
      <c r="K99" s="593" t="str">
        <f>IF(R99="Complete",F99*G99,"")</f>
      </c>
      <c r="L99" s="593" t="str">
        <f>IF(R99="Complete",SUM(E99,H99:I99,K99),"")</f>
      </c>
      <c r="M99" s="593" t="str">
        <f>IF(R99="Complete",D99-L99,"")</f>
      </c>
      <c r="N99" s="594" t="str">
        <f>IF(R99&lt;&gt;"Complete","",IF(D99=0,"n.a.",M99/D99))</f>
      </c>
      <c r="O99" s="593" t="str">
        <f>IF(S99="Recorded",D99-J99,"")</f>
      </c>
      <c r="P99" s="593" t="str">
        <f>IF(R99="Complete",SUMIFS('Callback Log'!$K$7:$K$66,'Callback Log'!$B$7:$B$66,B99,'Callback Log'!$L$7:$L$66,"Complete"),"")</f>
      </c>
      <c r="Q99" s="593" t="str">
        <f>IF(R99="Complete",M99-P99,"")</f>
      </c>
      <c r="R99" s="595" t="str">
        <f>IF(COUNTA(A99:J99)=0,"",IF(OR(NOT(ISNUMBER(A99)),B99="",C99="",COUNT(D99:I99)&lt;6),"Needs inputs",IF(AND(C99&lt;&gt;"Installation",C99&lt;&gt;"Service / repair",C99&lt;&gt;"Maintenance",C99&lt;&gt;"Other"),"Check job type",IF(COUNTIFS($B$7:$B$106,B99)&gt;1,"Duplicate job ID",IF(MIN(D99:I99)&lt;0,"Check negative input","Complete")))))</f>
      </c>
      <c r="S99" s="595" t="str">
        <f>IF(R99&lt;&gt;"Complete","",IF(NOT(ISNUMBER(J99)),"Needs collection amount",IF(J99&lt;0,"Check negative amount","Recorded")))</f>
      </c>
    </row>
    <row r="100" ht="27" customHeight="1">
      <c r="A100" s="588"/>
      <c r="B100" s="589"/>
      <c r="C100" s="590"/>
      <c r="D100" s="591"/>
      <c r="E100" s="591"/>
      <c r="F100" s="592"/>
      <c r="G100" s="591"/>
      <c r="H100" s="591"/>
      <c r="I100" s="591"/>
      <c r="J100" s="591"/>
      <c r="K100" s="593" t="str">
        <f>IF(R100="Complete",F100*G100,"")</f>
      </c>
      <c r="L100" s="593" t="str">
        <f>IF(R100="Complete",SUM(E100,H100:I100,K100),"")</f>
      </c>
      <c r="M100" s="593" t="str">
        <f>IF(R100="Complete",D100-L100,"")</f>
      </c>
      <c r="N100" s="594" t="str">
        <f>IF(R100&lt;&gt;"Complete","",IF(D100=0,"n.a.",M100/D100))</f>
      </c>
      <c r="O100" s="593" t="str">
        <f>IF(S100="Recorded",D100-J100,"")</f>
      </c>
      <c r="P100" s="593" t="str">
        <f>IF(R100="Complete",SUMIFS('Callback Log'!$K$7:$K$66,'Callback Log'!$B$7:$B$66,B100,'Callback Log'!$L$7:$L$66,"Complete"),"")</f>
      </c>
      <c r="Q100" s="593" t="str">
        <f>IF(R100="Complete",M100-P100,"")</f>
      </c>
      <c r="R100" s="595" t="str">
        <f>IF(COUNTA(A100:J100)=0,"",IF(OR(NOT(ISNUMBER(A100)),B100="",C100="",COUNT(D100:I100)&lt;6),"Needs inputs",IF(AND(C100&lt;&gt;"Installation",C100&lt;&gt;"Service / repair",C100&lt;&gt;"Maintenance",C100&lt;&gt;"Other"),"Check job type",IF(COUNTIFS($B$7:$B$106,B100)&gt;1,"Duplicate job ID",IF(MIN(D100:I100)&lt;0,"Check negative input","Complete")))))</f>
      </c>
      <c r="S100" s="595" t="str">
        <f>IF(R100&lt;&gt;"Complete","",IF(NOT(ISNUMBER(J100)),"Needs collection amount",IF(J100&lt;0,"Check negative amount","Recorded")))</f>
      </c>
    </row>
    <row r="101" ht="27" customHeight="1">
      <c r="A101" s="588"/>
      <c r="B101" s="589"/>
      <c r="C101" s="590"/>
      <c r="D101" s="591"/>
      <c r="E101" s="591"/>
      <c r="F101" s="592"/>
      <c r="G101" s="591"/>
      <c r="H101" s="591"/>
      <c r="I101" s="591"/>
      <c r="J101" s="591"/>
      <c r="K101" s="593" t="str">
        <f>IF(R101="Complete",F101*G101,"")</f>
      </c>
      <c r="L101" s="593" t="str">
        <f>IF(R101="Complete",SUM(E101,H101:I101,K101),"")</f>
      </c>
      <c r="M101" s="593" t="str">
        <f>IF(R101="Complete",D101-L101,"")</f>
      </c>
      <c r="N101" s="594" t="str">
        <f>IF(R101&lt;&gt;"Complete","",IF(D101=0,"n.a.",M101/D101))</f>
      </c>
      <c r="O101" s="593" t="str">
        <f>IF(S101="Recorded",D101-J101,"")</f>
      </c>
      <c r="P101" s="593" t="str">
        <f>IF(R101="Complete",SUMIFS('Callback Log'!$K$7:$K$66,'Callback Log'!$B$7:$B$66,B101,'Callback Log'!$L$7:$L$66,"Complete"),"")</f>
      </c>
      <c r="Q101" s="593" t="str">
        <f>IF(R101="Complete",M101-P101,"")</f>
      </c>
      <c r="R101" s="595" t="str">
        <f>IF(COUNTA(A101:J101)=0,"",IF(OR(NOT(ISNUMBER(A101)),B101="",C101="",COUNT(D101:I101)&lt;6),"Needs inputs",IF(AND(C101&lt;&gt;"Installation",C101&lt;&gt;"Service / repair",C101&lt;&gt;"Maintenance",C101&lt;&gt;"Other"),"Check job type",IF(COUNTIFS($B$7:$B$106,B101)&gt;1,"Duplicate job ID",IF(MIN(D101:I101)&lt;0,"Check negative input","Complete")))))</f>
      </c>
      <c r="S101" s="595" t="str">
        <f>IF(R101&lt;&gt;"Complete","",IF(NOT(ISNUMBER(J101)),"Needs collection amount",IF(J101&lt;0,"Check negative amount","Recorded")))</f>
      </c>
    </row>
    <row r="102" ht="27" customHeight="1">
      <c r="A102" s="588"/>
      <c r="B102" s="589"/>
      <c r="C102" s="590"/>
      <c r="D102" s="591"/>
      <c r="E102" s="591"/>
      <c r="F102" s="592"/>
      <c r="G102" s="591"/>
      <c r="H102" s="591"/>
      <c r="I102" s="591"/>
      <c r="J102" s="591"/>
      <c r="K102" s="593" t="str">
        <f>IF(R102="Complete",F102*G102,"")</f>
      </c>
      <c r="L102" s="593" t="str">
        <f>IF(R102="Complete",SUM(E102,H102:I102,K102),"")</f>
      </c>
      <c r="M102" s="593" t="str">
        <f>IF(R102="Complete",D102-L102,"")</f>
      </c>
      <c r="N102" s="594" t="str">
        <f>IF(R102&lt;&gt;"Complete","",IF(D102=0,"n.a.",M102/D102))</f>
      </c>
      <c r="O102" s="593" t="str">
        <f>IF(S102="Recorded",D102-J102,"")</f>
      </c>
      <c r="P102" s="593" t="str">
        <f>IF(R102="Complete",SUMIFS('Callback Log'!$K$7:$K$66,'Callback Log'!$B$7:$B$66,B102,'Callback Log'!$L$7:$L$66,"Complete"),"")</f>
      </c>
      <c r="Q102" s="593" t="str">
        <f>IF(R102="Complete",M102-P102,"")</f>
      </c>
      <c r="R102" s="595" t="str">
        <f>IF(COUNTA(A102:J102)=0,"",IF(OR(NOT(ISNUMBER(A102)),B102="",C102="",COUNT(D102:I102)&lt;6),"Needs inputs",IF(AND(C102&lt;&gt;"Installation",C102&lt;&gt;"Service / repair",C102&lt;&gt;"Maintenance",C102&lt;&gt;"Other"),"Check job type",IF(COUNTIFS($B$7:$B$106,B102)&gt;1,"Duplicate job ID",IF(MIN(D102:I102)&lt;0,"Check negative input","Complete")))))</f>
      </c>
      <c r="S102" s="595" t="str">
        <f>IF(R102&lt;&gt;"Complete","",IF(NOT(ISNUMBER(J102)),"Needs collection amount",IF(J102&lt;0,"Check negative amount","Recorded")))</f>
      </c>
    </row>
    <row r="103" ht="27" customHeight="1">
      <c r="A103" s="588"/>
      <c r="B103" s="589"/>
      <c r="C103" s="590"/>
      <c r="D103" s="591"/>
      <c r="E103" s="591"/>
      <c r="F103" s="592"/>
      <c r="G103" s="591"/>
      <c r="H103" s="591"/>
      <c r="I103" s="591"/>
      <c r="J103" s="591"/>
      <c r="K103" s="593" t="str">
        <f>IF(R103="Complete",F103*G103,"")</f>
      </c>
      <c r="L103" s="593" t="str">
        <f>IF(R103="Complete",SUM(E103,H103:I103,K103),"")</f>
      </c>
      <c r="M103" s="593" t="str">
        <f>IF(R103="Complete",D103-L103,"")</f>
      </c>
      <c r="N103" s="594" t="str">
        <f>IF(R103&lt;&gt;"Complete","",IF(D103=0,"n.a.",M103/D103))</f>
      </c>
      <c r="O103" s="593" t="str">
        <f>IF(S103="Recorded",D103-J103,"")</f>
      </c>
      <c r="P103" s="593" t="str">
        <f>IF(R103="Complete",SUMIFS('Callback Log'!$K$7:$K$66,'Callback Log'!$B$7:$B$66,B103,'Callback Log'!$L$7:$L$66,"Complete"),"")</f>
      </c>
      <c r="Q103" s="593" t="str">
        <f>IF(R103="Complete",M103-P103,"")</f>
      </c>
      <c r="R103" s="595" t="str">
        <f>IF(COUNTA(A103:J103)=0,"",IF(OR(NOT(ISNUMBER(A103)),B103="",C103="",COUNT(D103:I103)&lt;6),"Needs inputs",IF(AND(C103&lt;&gt;"Installation",C103&lt;&gt;"Service / repair",C103&lt;&gt;"Maintenance",C103&lt;&gt;"Other"),"Check job type",IF(COUNTIFS($B$7:$B$106,B103)&gt;1,"Duplicate job ID",IF(MIN(D103:I103)&lt;0,"Check negative input","Complete")))))</f>
      </c>
      <c r="S103" s="595" t="str">
        <f>IF(R103&lt;&gt;"Complete","",IF(NOT(ISNUMBER(J103)),"Needs collection amount",IF(J103&lt;0,"Check negative amount","Recorded")))</f>
      </c>
    </row>
    <row r="104" ht="27" customHeight="1">
      <c r="A104" s="588"/>
      <c r="B104" s="589"/>
      <c r="C104" s="590"/>
      <c r="D104" s="591"/>
      <c r="E104" s="591"/>
      <c r="F104" s="592"/>
      <c r="G104" s="591"/>
      <c r="H104" s="591"/>
      <c r="I104" s="591"/>
      <c r="J104" s="591"/>
      <c r="K104" s="593" t="str">
        <f>IF(R104="Complete",F104*G104,"")</f>
      </c>
      <c r="L104" s="593" t="str">
        <f>IF(R104="Complete",SUM(E104,H104:I104,K104),"")</f>
      </c>
      <c r="M104" s="593" t="str">
        <f>IF(R104="Complete",D104-L104,"")</f>
      </c>
      <c r="N104" s="594" t="str">
        <f>IF(R104&lt;&gt;"Complete","",IF(D104=0,"n.a.",M104/D104))</f>
      </c>
      <c r="O104" s="593" t="str">
        <f>IF(S104="Recorded",D104-J104,"")</f>
      </c>
      <c r="P104" s="593" t="str">
        <f>IF(R104="Complete",SUMIFS('Callback Log'!$K$7:$K$66,'Callback Log'!$B$7:$B$66,B104,'Callback Log'!$L$7:$L$66,"Complete"),"")</f>
      </c>
      <c r="Q104" s="593" t="str">
        <f>IF(R104="Complete",M104-P104,"")</f>
      </c>
      <c r="R104" s="595" t="str">
        <f>IF(COUNTA(A104:J104)=0,"",IF(OR(NOT(ISNUMBER(A104)),B104="",C104="",COUNT(D104:I104)&lt;6),"Needs inputs",IF(AND(C104&lt;&gt;"Installation",C104&lt;&gt;"Service / repair",C104&lt;&gt;"Maintenance",C104&lt;&gt;"Other"),"Check job type",IF(COUNTIFS($B$7:$B$106,B104)&gt;1,"Duplicate job ID",IF(MIN(D104:I104)&lt;0,"Check negative input","Complete")))))</f>
      </c>
      <c r="S104" s="595" t="str">
        <f>IF(R104&lt;&gt;"Complete","",IF(NOT(ISNUMBER(J104)),"Needs collection amount",IF(J104&lt;0,"Check negative amount","Recorded")))</f>
      </c>
    </row>
    <row r="105" ht="27" customHeight="1">
      <c r="A105" s="588"/>
      <c r="B105" s="589"/>
      <c r="C105" s="590"/>
      <c r="D105" s="591"/>
      <c r="E105" s="591"/>
      <c r="F105" s="592"/>
      <c r="G105" s="591"/>
      <c r="H105" s="591"/>
      <c r="I105" s="591"/>
      <c r="J105" s="591"/>
      <c r="K105" s="593" t="str">
        <f>IF(R105="Complete",F105*G105,"")</f>
      </c>
      <c r="L105" s="593" t="str">
        <f>IF(R105="Complete",SUM(E105,H105:I105,K105),"")</f>
      </c>
      <c r="M105" s="593" t="str">
        <f>IF(R105="Complete",D105-L105,"")</f>
      </c>
      <c r="N105" s="594" t="str">
        <f>IF(R105&lt;&gt;"Complete","",IF(D105=0,"n.a.",M105/D105))</f>
      </c>
      <c r="O105" s="593" t="str">
        <f>IF(S105="Recorded",D105-J105,"")</f>
      </c>
      <c r="P105" s="593" t="str">
        <f>IF(R105="Complete",SUMIFS('Callback Log'!$K$7:$K$66,'Callback Log'!$B$7:$B$66,B105,'Callback Log'!$L$7:$L$66,"Complete"),"")</f>
      </c>
      <c r="Q105" s="593" t="str">
        <f>IF(R105="Complete",M105-P105,"")</f>
      </c>
      <c r="R105" s="595" t="str">
        <f>IF(COUNTA(A105:J105)=0,"",IF(OR(NOT(ISNUMBER(A105)),B105="",C105="",COUNT(D105:I105)&lt;6),"Needs inputs",IF(AND(C105&lt;&gt;"Installation",C105&lt;&gt;"Service / repair",C105&lt;&gt;"Maintenance",C105&lt;&gt;"Other"),"Check job type",IF(COUNTIFS($B$7:$B$106,B105)&gt;1,"Duplicate job ID",IF(MIN(D105:I105)&lt;0,"Check negative input","Complete")))))</f>
      </c>
      <c r="S105" s="595" t="str">
        <f>IF(R105&lt;&gt;"Complete","",IF(NOT(ISNUMBER(J105)),"Needs collection amount",IF(J105&lt;0,"Check negative amount","Recorded")))</f>
      </c>
    </row>
    <row r="106" ht="27" customHeight="1">
      <c r="A106" s="588"/>
      <c r="B106" s="589"/>
      <c r="C106" s="590"/>
      <c r="D106" s="591"/>
      <c r="E106" s="591"/>
      <c r="F106" s="592"/>
      <c r="G106" s="591"/>
      <c r="H106" s="591"/>
      <c r="I106" s="591"/>
      <c r="J106" s="591"/>
      <c r="K106" s="593" t="str">
        <f>IF(R106="Complete",F106*G106,"")</f>
      </c>
      <c r="L106" s="593" t="str">
        <f>IF(R106="Complete",SUM(E106,H106:I106,K106),"")</f>
      </c>
      <c r="M106" s="593" t="str">
        <f>IF(R106="Complete",D106-L106,"")</f>
      </c>
      <c r="N106" s="594" t="str">
        <f>IF(R106&lt;&gt;"Complete","",IF(D106=0,"n.a.",M106/D106))</f>
      </c>
      <c r="O106" s="593" t="str">
        <f>IF(S106="Recorded",D106-J106,"")</f>
      </c>
      <c r="P106" s="593" t="str">
        <f>IF(R106="Complete",SUMIFS('Callback Log'!$K$7:$K$66,'Callback Log'!$B$7:$B$66,B106,'Callback Log'!$L$7:$L$66,"Complete"),"")</f>
      </c>
      <c r="Q106" s="593" t="str">
        <f>IF(R106="Complete",M106-P106,"")</f>
      </c>
      <c r="R106" s="595" t="str">
        <f>IF(COUNTA(A106:J106)=0,"",IF(OR(NOT(ISNUMBER(A106)),B106="",C106="",COUNT(D106:I106)&lt;6),"Needs inputs",IF(AND(C106&lt;&gt;"Installation",C106&lt;&gt;"Service / repair",C106&lt;&gt;"Maintenance",C106&lt;&gt;"Other"),"Check job type",IF(COUNTIFS($B$7:$B$106,B106)&gt;1,"Duplicate job ID",IF(MIN(D106:I106)&lt;0,"Check negative input","Complete")))))</f>
      </c>
      <c r="S106" s="595" t="str">
        <f>IF(R106&lt;&gt;"Complete","",IF(NOT(ISNUMBER(J106)),"Needs collection amount",IF(J106&lt;0,"Check negative amount","Recorded")))</f>
      </c>
    </row>
    <row r="107" ht="25" customHeight="1">
      <c r="A107" s="584"/>
      <c r="B107" s="584"/>
      <c r="C107" s="584"/>
      <c r="D107" s="584"/>
      <c r="E107" s="584"/>
      <c r="F107" s="584"/>
      <c r="G107" s="584"/>
      <c r="H107" s="584"/>
      <c r="I107" s="584"/>
      <c r="J107" s="584"/>
      <c r="K107" s="584"/>
      <c r="L107" s="584"/>
      <c r="M107" s="584"/>
      <c r="N107" s="584"/>
      <c r="O107" s="584"/>
      <c r="P107" s="584"/>
      <c r="Q107" s="584"/>
      <c r="R107" s="584"/>
      <c r="S107" s="584"/>
    </row>
    <row r="108" ht="25" customHeight="1">
      <c r="A108" s="584"/>
      <c r="B108" s="584"/>
      <c r="C108" s="584"/>
      <c r="D108" s="584"/>
      <c r="E108" s="584"/>
      <c r="F108" s="584"/>
      <c r="G108" s="584"/>
      <c r="H108" s="584"/>
      <c r="I108" s="584"/>
      <c r="J108" s="584"/>
      <c r="K108" s="584"/>
      <c r="L108" s="584"/>
      <c r="M108" s="584"/>
      <c r="N108" s="584"/>
      <c r="O108" s="584"/>
      <c r="P108" s="584"/>
      <c r="Q108" s="584"/>
      <c r="R108" s="584"/>
      <c r="S108" s="584"/>
    </row>
    <row r="109" ht="32" customHeight="1">
      <c r="A109" s="596" t="str">
        <v>Adil Nadeem   |   Phone / WhatsApp: +1 (213) 597-5806</v>
      </c>
      <c r="B109" s="596"/>
      <c r="C109" s="596"/>
      <c r="D109" s="596"/>
      <c r="E109" s="596"/>
      <c r="F109" s="596"/>
      <c r="G109" s="596"/>
      <c r="H109" s="596"/>
      <c r="I109" s="596"/>
      <c r="J109" s="596"/>
      <c r="K109" s="596"/>
      <c r="L109" s="596"/>
      <c r="M109" s="596"/>
      <c r="N109" s="596"/>
      <c r="O109" s="596"/>
      <c r="P109" s="596"/>
      <c r="Q109" s="596"/>
      <c r="R109" s="596"/>
      <c r="S109" s="596"/>
    </row>
    <row r="110" ht="35" customHeight="1">
      <c r="A110" s="586" t="str">
        <v>Bookkeeping, cleanup and catch-up, payroll accounting, consultation, and tax-preparation support.</v>
      </c>
      <c r="B110" s="586"/>
      <c r="C110" s="586"/>
      <c r="D110" s="586"/>
      <c r="E110" s="586"/>
      <c r="F110" s="586"/>
      <c r="G110" s="586"/>
      <c r="H110" s="586"/>
      <c r="I110" s="586"/>
      <c r="J110" s="586"/>
      <c r="K110" s="586"/>
      <c r="L110" s="586"/>
      <c r="M110" s="586"/>
      <c r="N110" s="586"/>
      <c r="O110" s="586"/>
      <c r="P110" s="586"/>
      <c r="Q110" s="586"/>
      <c r="R110" s="586"/>
      <c r="S110" s="586"/>
    </row>
  </sheetData>
  <sheetProtection password="A7CD" sheet="1" objects="1" scenarios="1" selectLockedCells="0" selectUnlockedCells="0"/>
  <mergeCells>
    <mergeCell ref="A2:S2"/>
    <mergeCell ref="A3:S3"/>
    <mergeCell ref="A4:S4"/>
    <mergeCell ref="A109:S109"/>
    <mergeCell ref="A110:S110"/>
  </mergeCells>
  <conditionalFormatting sqref="R7:R106">
    <cfRule type="expression" dxfId="2" priority="1">
      <formula>AND(R7&lt;&gt;"",R7&lt;&gt;"Complete")</formula>
    </cfRule>
  </conditionalFormatting>
  <conditionalFormatting sqref="Q7:Q106">
    <cfRule type="cellIs" dxfId="3" priority="2" operator="lessThan">
      <formula>0</formula>
    </cfRule>
  </conditionalFormatting>
  <dataValidations count="1">
    <dataValidation type="list" sqref="C7:C106">
      <formula1>"Installation,Service / repair,Maintenance,Other"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17324D"/>
  </sheetPr>
  <sheetViews>
    <sheetView showGridLines="0" workbookViewId="0">
      <pane xSplit="2" ySplit="6" topLeftCell="C7" activePane="bottomRight" state="frozen"/>
    </sheetView>
  </sheetViews>
  <sheetFormatPr defaultRowHeight="15"/>
  <cols>
    <col min="1" max="1" width="17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  <col min="9" max="9" width="17" hidden="0" customWidth="1"/>
    <col min="10" max="10" width="17" hidden="0" customWidth="1"/>
    <col min="11" max="11" width="17" hidden="0" customWidth="1"/>
    <col min="12" max="12" width="23" hidden="0" customWidth="1"/>
    <col min="13" max="13" width="23" hidden="0" customWidth="1"/>
  </cols>
  <sheetData>
    <row r="1" ht="25" customHeight="1">
      <c r="A1" s="584"/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</row>
    <row r="2" ht="39" customHeight="1">
      <c r="A2" s="585" t="str">
        <v>HVAC callback log</v>
      </c>
      <c r="B2" s="585"/>
      <c r="C2" s="585"/>
      <c r="D2" s="585"/>
      <c r="E2" s="585"/>
      <c r="F2" s="585"/>
      <c r="G2" s="585"/>
      <c r="H2" s="585"/>
      <c r="I2" s="585"/>
      <c r="J2" s="585"/>
      <c r="K2" s="585"/>
      <c r="L2" s="585"/>
      <c r="M2" s="585"/>
    </row>
    <row r="3" ht="30" customHeight="1">
      <c r="A3" s="586" t="str">
        <v>One row per return visit. Reuse the original Job Log ID. Do not include these costs again in Job Log. Capacity: 60 visits.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</row>
    <row r="4" ht="30" customHeight="1">
      <c r="A4" s="586" t="str">
        <v>ILLUSTRATIVE EXAMPLES: clear A7:H8 before entering real callbacks. Recovery means payments or reimbursements actually received.</v>
      </c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</row>
    <row r="5" ht="25" customHeight="1">
      <c r="A5" s="584"/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</row>
    <row r="6" ht="48" customHeight="1">
      <c r="A6" s="587" t="str">
        <v>Callback date</v>
      </c>
      <c r="B6" s="587" t="str">
        <v>Original job ID</v>
      </c>
      <c r="C6" s="587" t="str">
        <v>Reason</v>
      </c>
      <c r="D6" s="587" t="str">
        <v>Paid hours</v>
      </c>
      <c r="E6" s="587" t="str">
        <v>Loaded $ / hour</v>
      </c>
      <c r="F6" s="587" t="str">
        <v>Parts / materials</v>
      </c>
      <c r="G6" s="587" t="str">
        <v>Vehicle / other</v>
      </c>
      <c r="H6" s="587" t="str">
        <v>Recovery received</v>
      </c>
      <c r="I6" s="587" t="str">
        <v>Labor cost</v>
      </c>
      <c r="J6" s="587" t="str">
        <v>Callback cost</v>
      </c>
      <c r="K6" s="587" t="str">
        <v>Net callback cost</v>
      </c>
      <c r="L6" s="587" t="str">
        <v>Cost status</v>
      </c>
      <c r="M6" s="587" t="str">
        <v>Job link</v>
      </c>
    </row>
    <row r="7" ht="25" customHeight="1">
      <c r="A7" s="588" t="d">
        <v>2026-10-05T12:00:00.000Z</v>
      </c>
      <c r="B7" s="589" t="str">
        <v>DEMO-001</v>
      </c>
      <c r="C7" s="590" t="str">
        <v>Workmanship</v>
      </c>
      <c r="D7" s="592" t="n">
        <v>2</v>
      </c>
      <c r="E7" s="591" t="n">
        <v>60</v>
      </c>
      <c r="F7" s="591" t="n">
        <v>40</v>
      </c>
      <c r="G7" s="591" t="n">
        <v>20</v>
      </c>
      <c r="H7" s="591" t="n">
        <v>0</v>
      </c>
      <c r="I7" s="593" t="n">
        <f>IF(L7="Complete",D7*E7,"")</f>
        <v>120</v>
      </c>
      <c r="J7" s="593" t="n">
        <f>IF(L7="Complete",SUM(F7:G7,I7),"")</f>
        <v>180</v>
      </c>
      <c r="K7" s="593" t="n">
        <f>IF(L7="Complete",J7-H7,"")</f>
        <v>180</v>
      </c>
      <c r="L7" s="597" t="str">
        <f>IF(COUNTA(A7:H7)=0,"",IF(OR(NOT(ISNUMBER(A7)),B7="",C7="",COUNT(D7:H7)&lt;5),"Needs inputs",IF(MIN(D7:H7)&lt;0,"Check negative input","Complete")))</f>
        <v>Complete</v>
      </c>
      <c r="M7" s="597" t="str">
        <f>IF(L7&lt;&gt;"Complete","",IF(COUNTIFS('Job Log'!$B$7:$B$106,B7,'Job Log'!$R$7:$R$106,"Complete")=1,"Matched","Check original job"))</f>
        <v>Matched</v>
      </c>
    </row>
    <row r="8" ht="25" customHeight="1">
      <c r="A8" s="588" t="d">
        <v>2026-10-06T12:00:00.000Z</v>
      </c>
      <c r="B8" s="589" t="str">
        <v>DEMO-002</v>
      </c>
      <c r="C8" s="590" t="str">
        <v>Part failure</v>
      </c>
      <c r="D8" s="592" t="n">
        <v>1.5</v>
      </c>
      <c r="E8" s="591" t="n">
        <v>60</v>
      </c>
      <c r="F8" s="591" t="n">
        <v>80</v>
      </c>
      <c r="G8" s="591" t="n">
        <v>20</v>
      </c>
      <c r="H8" s="591" t="n">
        <v>50</v>
      </c>
      <c r="I8" s="593" t="n">
        <f>IF(L8="Complete",D8*E8,"")</f>
        <v>90</v>
      </c>
      <c r="J8" s="593" t="n">
        <f>IF(L8="Complete",SUM(F8:G8,I8),"")</f>
        <v>190</v>
      </c>
      <c r="K8" s="593" t="n">
        <f>IF(L8="Complete",J8-H8,"")</f>
        <v>140</v>
      </c>
      <c r="L8" s="597" t="str">
        <f>IF(COUNTA(A8:H8)=0,"",IF(OR(NOT(ISNUMBER(A8)),B8="",C8="",COUNT(D8:H8)&lt;5),"Needs inputs",IF(MIN(D8:H8)&lt;0,"Check negative input","Complete")))</f>
        <v>Complete</v>
      </c>
      <c r="M8" s="597" t="str">
        <f>IF(L8&lt;&gt;"Complete","",IF(COUNTIFS('Job Log'!$B$7:$B$106,B8,'Job Log'!$R$7:$R$106,"Complete")=1,"Matched","Check original job"))</f>
        <v>Matched</v>
      </c>
    </row>
    <row r="9" ht="25" customHeight="1">
      <c r="A9" s="588"/>
      <c r="B9" s="589"/>
      <c r="C9" s="590"/>
      <c r="D9" s="592"/>
      <c r="E9" s="591"/>
      <c r="F9" s="591"/>
      <c r="G9" s="591"/>
      <c r="H9" s="591"/>
      <c r="I9" s="593" t="str">
        <f>IF(L9="Complete",D9*E9,"")</f>
      </c>
      <c r="J9" s="593" t="str">
        <f>IF(L9="Complete",SUM(F9:G9,I9),"")</f>
      </c>
      <c r="K9" s="593" t="str">
        <f>IF(L9="Complete",J9-H9,"")</f>
      </c>
      <c r="L9" s="597" t="str">
        <f>IF(COUNTA(A9:H9)=0,"",IF(OR(NOT(ISNUMBER(A9)),B9="",C9="",COUNT(D9:H9)&lt;5),"Needs inputs",IF(MIN(D9:H9)&lt;0,"Check negative input","Complete")))</f>
      </c>
      <c r="M9" s="597" t="str">
        <f>IF(L9&lt;&gt;"Complete","",IF(COUNTIFS('Job Log'!$B$7:$B$106,B9,'Job Log'!$R$7:$R$106,"Complete")=1,"Matched","Check original job"))</f>
      </c>
    </row>
    <row r="10" ht="25" customHeight="1">
      <c r="A10" s="588"/>
      <c r="B10" s="589"/>
      <c r="C10" s="590"/>
      <c r="D10" s="592"/>
      <c r="E10" s="591"/>
      <c r="F10" s="591"/>
      <c r="G10" s="591"/>
      <c r="H10" s="591"/>
      <c r="I10" s="593" t="str">
        <f>IF(L10="Complete",D10*E10,"")</f>
      </c>
      <c r="J10" s="593" t="str">
        <f>IF(L10="Complete",SUM(F10:G10,I10),"")</f>
      </c>
      <c r="K10" s="593" t="str">
        <f>IF(L10="Complete",J10-H10,"")</f>
      </c>
      <c r="L10" s="597" t="str">
        <f>IF(COUNTA(A10:H10)=0,"",IF(OR(NOT(ISNUMBER(A10)),B10="",C10="",COUNT(D10:H10)&lt;5),"Needs inputs",IF(MIN(D10:H10)&lt;0,"Check negative input","Complete")))</f>
      </c>
      <c r="M10" s="597" t="str">
        <f>IF(L10&lt;&gt;"Complete","",IF(COUNTIFS('Job Log'!$B$7:$B$106,B10,'Job Log'!$R$7:$R$106,"Complete")=1,"Matched","Check original job"))</f>
      </c>
    </row>
    <row r="11" ht="25" customHeight="1">
      <c r="A11" s="588"/>
      <c r="B11" s="589"/>
      <c r="C11" s="590"/>
      <c r="D11" s="592"/>
      <c r="E11" s="591"/>
      <c r="F11" s="591"/>
      <c r="G11" s="591"/>
      <c r="H11" s="591"/>
      <c r="I11" s="593" t="str">
        <f>IF(L11="Complete",D11*E11,"")</f>
      </c>
      <c r="J11" s="593" t="str">
        <f>IF(L11="Complete",SUM(F11:G11,I11),"")</f>
      </c>
      <c r="K11" s="593" t="str">
        <f>IF(L11="Complete",J11-H11,"")</f>
      </c>
      <c r="L11" s="597" t="str">
        <f>IF(COUNTA(A11:H11)=0,"",IF(OR(NOT(ISNUMBER(A11)),B11="",C11="",COUNT(D11:H11)&lt;5),"Needs inputs",IF(MIN(D11:H11)&lt;0,"Check negative input","Complete")))</f>
      </c>
      <c r="M11" s="597" t="str">
        <f>IF(L11&lt;&gt;"Complete","",IF(COUNTIFS('Job Log'!$B$7:$B$106,B11,'Job Log'!$R$7:$R$106,"Complete")=1,"Matched","Check original job"))</f>
      </c>
    </row>
    <row r="12" ht="25" customHeight="1">
      <c r="A12" s="588"/>
      <c r="B12" s="589"/>
      <c r="C12" s="590"/>
      <c r="D12" s="592"/>
      <c r="E12" s="591"/>
      <c r="F12" s="591"/>
      <c r="G12" s="591"/>
      <c r="H12" s="591"/>
      <c r="I12" s="593" t="str">
        <f>IF(L12="Complete",D12*E12,"")</f>
      </c>
      <c r="J12" s="593" t="str">
        <f>IF(L12="Complete",SUM(F12:G12,I12),"")</f>
      </c>
      <c r="K12" s="593" t="str">
        <f>IF(L12="Complete",J12-H12,"")</f>
      </c>
      <c r="L12" s="597" t="str">
        <f>IF(COUNTA(A12:H12)=0,"",IF(OR(NOT(ISNUMBER(A12)),B12="",C12="",COUNT(D12:H12)&lt;5),"Needs inputs",IF(MIN(D12:H12)&lt;0,"Check negative input","Complete")))</f>
      </c>
      <c r="M12" s="597" t="str">
        <f>IF(L12&lt;&gt;"Complete","",IF(COUNTIFS('Job Log'!$B$7:$B$106,B12,'Job Log'!$R$7:$R$106,"Complete")=1,"Matched","Check original job"))</f>
      </c>
    </row>
    <row r="13" ht="25" customHeight="1">
      <c r="A13" s="588"/>
      <c r="B13" s="589"/>
      <c r="C13" s="590"/>
      <c r="D13" s="592"/>
      <c r="E13" s="591"/>
      <c r="F13" s="591"/>
      <c r="G13" s="591"/>
      <c r="H13" s="591"/>
      <c r="I13" s="593" t="str">
        <f>IF(L13="Complete",D13*E13,"")</f>
      </c>
      <c r="J13" s="593" t="str">
        <f>IF(L13="Complete",SUM(F13:G13,I13),"")</f>
      </c>
      <c r="K13" s="593" t="str">
        <f>IF(L13="Complete",J13-H13,"")</f>
      </c>
      <c r="L13" s="597" t="str">
        <f>IF(COUNTA(A13:H13)=0,"",IF(OR(NOT(ISNUMBER(A13)),B13="",C13="",COUNT(D13:H13)&lt;5),"Needs inputs",IF(MIN(D13:H13)&lt;0,"Check negative input","Complete")))</f>
      </c>
      <c r="M13" s="597" t="str">
        <f>IF(L13&lt;&gt;"Complete","",IF(COUNTIFS('Job Log'!$B$7:$B$106,B13,'Job Log'!$R$7:$R$106,"Complete")=1,"Matched","Check original job"))</f>
      </c>
    </row>
    <row r="14" ht="25" customHeight="1">
      <c r="A14" s="588"/>
      <c r="B14" s="589"/>
      <c r="C14" s="590"/>
      <c r="D14" s="592"/>
      <c r="E14" s="591"/>
      <c r="F14" s="591"/>
      <c r="G14" s="591"/>
      <c r="H14" s="591"/>
      <c r="I14" s="593" t="str">
        <f>IF(L14="Complete",D14*E14,"")</f>
      </c>
      <c r="J14" s="593" t="str">
        <f>IF(L14="Complete",SUM(F14:G14,I14),"")</f>
      </c>
      <c r="K14" s="593" t="str">
        <f>IF(L14="Complete",J14-H14,"")</f>
      </c>
      <c r="L14" s="597" t="str">
        <f>IF(COUNTA(A14:H14)=0,"",IF(OR(NOT(ISNUMBER(A14)),B14="",C14="",COUNT(D14:H14)&lt;5),"Needs inputs",IF(MIN(D14:H14)&lt;0,"Check negative input","Complete")))</f>
      </c>
      <c r="M14" s="597" t="str">
        <f>IF(L14&lt;&gt;"Complete","",IF(COUNTIFS('Job Log'!$B$7:$B$106,B14,'Job Log'!$R$7:$R$106,"Complete")=1,"Matched","Check original job"))</f>
      </c>
    </row>
    <row r="15" ht="25" customHeight="1">
      <c r="A15" s="588"/>
      <c r="B15" s="589"/>
      <c r="C15" s="590"/>
      <c r="D15" s="592"/>
      <c r="E15" s="591"/>
      <c r="F15" s="591"/>
      <c r="G15" s="591"/>
      <c r="H15" s="591"/>
      <c r="I15" s="593" t="str">
        <f>IF(L15="Complete",D15*E15,"")</f>
      </c>
      <c r="J15" s="593" t="str">
        <f>IF(L15="Complete",SUM(F15:G15,I15),"")</f>
      </c>
      <c r="K15" s="593" t="str">
        <f>IF(L15="Complete",J15-H15,"")</f>
      </c>
      <c r="L15" s="597" t="str">
        <f>IF(COUNTA(A15:H15)=0,"",IF(OR(NOT(ISNUMBER(A15)),B15="",C15="",COUNT(D15:H15)&lt;5),"Needs inputs",IF(MIN(D15:H15)&lt;0,"Check negative input","Complete")))</f>
      </c>
      <c r="M15" s="597" t="str">
        <f>IF(L15&lt;&gt;"Complete","",IF(COUNTIFS('Job Log'!$B$7:$B$106,B15,'Job Log'!$R$7:$R$106,"Complete")=1,"Matched","Check original job"))</f>
      </c>
    </row>
    <row r="16" ht="25" customHeight="1">
      <c r="A16" s="588"/>
      <c r="B16" s="589"/>
      <c r="C16" s="590"/>
      <c r="D16" s="592"/>
      <c r="E16" s="591"/>
      <c r="F16" s="591"/>
      <c r="G16" s="591"/>
      <c r="H16" s="591"/>
      <c r="I16" s="593" t="str">
        <f>IF(L16="Complete",D16*E16,"")</f>
      </c>
      <c r="J16" s="593" t="str">
        <f>IF(L16="Complete",SUM(F16:G16,I16),"")</f>
      </c>
      <c r="K16" s="593" t="str">
        <f>IF(L16="Complete",J16-H16,"")</f>
      </c>
      <c r="L16" s="597" t="str">
        <f>IF(COUNTA(A16:H16)=0,"",IF(OR(NOT(ISNUMBER(A16)),B16="",C16="",COUNT(D16:H16)&lt;5),"Needs inputs",IF(MIN(D16:H16)&lt;0,"Check negative input","Complete")))</f>
      </c>
      <c r="M16" s="597" t="str">
        <f>IF(L16&lt;&gt;"Complete","",IF(COUNTIFS('Job Log'!$B$7:$B$106,B16,'Job Log'!$R$7:$R$106,"Complete")=1,"Matched","Check original job"))</f>
      </c>
    </row>
    <row r="17" ht="25" customHeight="1">
      <c r="A17" s="588"/>
      <c r="B17" s="589"/>
      <c r="C17" s="590"/>
      <c r="D17" s="592"/>
      <c r="E17" s="591"/>
      <c r="F17" s="591"/>
      <c r="G17" s="591"/>
      <c r="H17" s="591"/>
      <c r="I17" s="593" t="str">
        <f>IF(L17="Complete",D17*E17,"")</f>
      </c>
      <c r="J17" s="593" t="str">
        <f>IF(L17="Complete",SUM(F17:G17,I17),"")</f>
      </c>
      <c r="K17" s="593" t="str">
        <f>IF(L17="Complete",J17-H17,"")</f>
      </c>
      <c r="L17" s="597" t="str">
        <f>IF(COUNTA(A17:H17)=0,"",IF(OR(NOT(ISNUMBER(A17)),B17="",C17="",COUNT(D17:H17)&lt;5),"Needs inputs",IF(MIN(D17:H17)&lt;0,"Check negative input","Complete")))</f>
      </c>
      <c r="M17" s="597" t="str">
        <f>IF(L17&lt;&gt;"Complete","",IF(COUNTIFS('Job Log'!$B$7:$B$106,B17,'Job Log'!$R$7:$R$106,"Complete")=1,"Matched","Check original job"))</f>
      </c>
    </row>
    <row r="18" ht="25" customHeight="1">
      <c r="A18" s="588"/>
      <c r="B18" s="589"/>
      <c r="C18" s="590"/>
      <c r="D18" s="592"/>
      <c r="E18" s="591"/>
      <c r="F18" s="591"/>
      <c r="G18" s="591"/>
      <c r="H18" s="591"/>
      <c r="I18" s="593" t="str">
        <f>IF(L18="Complete",D18*E18,"")</f>
      </c>
      <c r="J18" s="593" t="str">
        <f>IF(L18="Complete",SUM(F18:G18,I18),"")</f>
      </c>
      <c r="K18" s="593" t="str">
        <f>IF(L18="Complete",J18-H18,"")</f>
      </c>
      <c r="L18" s="597" t="str">
        <f>IF(COUNTA(A18:H18)=0,"",IF(OR(NOT(ISNUMBER(A18)),B18="",C18="",COUNT(D18:H18)&lt;5),"Needs inputs",IF(MIN(D18:H18)&lt;0,"Check negative input","Complete")))</f>
      </c>
      <c r="M18" s="597" t="str">
        <f>IF(L18&lt;&gt;"Complete","",IF(COUNTIFS('Job Log'!$B$7:$B$106,B18,'Job Log'!$R$7:$R$106,"Complete")=1,"Matched","Check original job"))</f>
      </c>
    </row>
    <row r="19" ht="25" customHeight="1">
      <c r="A19" s="588"/>
      <c r="B19" s="589"/>
      <c r="C19" s="590"/>
      <c r="D19" s="592"/>
      <c r="E19" s="591"/>
      <c r="F19" s="591"/>
      <c r="G19" s="591"/>
      <c r="H19" s="591"/>
      <c r="I19" s="593" t="str">
        <f>IF(L19="Complete",D19*E19,"")</f>
      </c>
      <c r="J19" s="593" t="str">
        <f>IF(L19="Complete",SUM(F19:G19,I19),"")</f>
      </c>
      <c r="K19" s="593" t="str">
        <f>IF(L19="Complete",J19-H19,"")</f>
      </c>
      <c r="L19" s="597" t="str">
        <f>IF(COUNTA(A19:H19)=0,"",IF(OR(NOT(ISNUMBER(A19)),B19="",C19="",COUNT(D19:H19)&lt;5),"Needs inputs",IF(MIN(D19:H19)&lt;0,"Check negative input","Complete")))</f>
      </c>
      <c r="M19" s="597" t="str">
        <f>IF(L19&lt;&gt;"Complete","",IF(COUNTIFS('Job Log'!$B$7:$B$106,B19,'Job Log'!$R$7:$R$106,"Complete")=1,"Matched","Check original job"))</f>
      </c>
    </row>
    <row r="20" ht="25" customHeight="1">
      <c r="A20" s="588"/>
      <c r="B20" s="589"/>
      <c r="C20" s="590"/>
      <c r="D20" s="592"/>
      <c r="E20" s="591"/>
      <c r="F20" s="591"/>
      <c r="G20" s="591"/>
      <c r="H20" s="591"/>
      <c r="I20" s="593" t="str">
        <f>IF(L20="Complete",D20*E20,"")</f>
      </c>
      <c r="J20" s="593" t="str">
        <f>IF(L20="Complete",SUM(F20:G20,I20),"")</f>
      </c>
      <c r="K20" s="593" t="str">
        <f>IF(L20="Complete",J20-H20,"")</f>
      </c>
      <c r="L20" s="597" t="str">
        <f>IF(COUNTA(A20:H20)=0,"",IF(OR(NOT(ISNUMBER(A20)),B20="",C20="",COUNT(D20:H20)&lt;5),"Needs inputs",IF(MIN(D20:H20)&lt;0,"Check negative input","Complete")))</f>
      </c>
      <c r="M20" s="597" t="str">
        <f>IF(L20&lt;&gt;"Complete","",IF(COUNTIFS('Job Log'!$B$7:$B$106,B20,'Job Log'!$R$7:$R$106,"Complete")=1,"Matched","Check original job"))</f>
      </c>
    </row>
    <row r="21" ht="25" customHeight="1">
      <c r="A21" s="588"/>
      <c r="B21" s="589"/>
      <c r="C21" s="590"/>
      <c r="D21" s="592"/>
      <c r="E21" s="591"/>
      <c r="F21" s="591"/>
      <c r="G21" s="591"/>
      <c r="H21" s="591"/>
      <c r="I21" s="593" t="str">
        <f>IF(L21="Complete",D21*E21,"")</f>
      </c>
      <c r="J21" s="593" t="str">
        <f>IF(L21="Complete",SUM(F21:G21,I21),"")</f>
      </c>
      <c r="K21" s="593" t="str">
        <f>IF(L21="Complete",J21-H21,"")</f>
      </c>
      <c r="L21" s="597" t="str">
        <f>IF(COUNTA(A21:H21)=0,"",IF(OR(NOT(ISNUMBER(A21)),B21="",C21="",COUNT(D21:H21)&lt;5),"Needs inputs",IF(MIN(D21:H21)&lt;0,"Check negative input","Complete")))</f>
      </c>
      <c r="M21" s="597" t="str">
        <f>IF(L21&lt;&gt;"Complete","",IF(COUNTIFS('Job Log'!$B$7:$B$106,B21,'Job Log'!$R$7:$R$106,"Complete")=1,"Matched","Check original job"))</f>
      </c>
    </row>
    <row r="22" ht="25" customHeight="1">
      <c r="A22" s="588"/>
      <c r="B22" s="589"/>
      <c r="C22" s="590"/>
      <c r="D22" s="592"/>
      <c r="E22" s="591"/>
      <c r="F22" s="591"/>
      <c r="G22" s="591"/>
      <c r="H22" s="591"/>
      <c r="I22" s="593" t="str">
        <f>IF(L22="Complete",D22*E22,"")</f>
      </c>
      <c r="J22" s="593" t="str">
        <f>IF(L22="Complete",SUM(F22:G22,I22),"")</f>
      </c>
      <c r="K22" s="593" t="str">
        <f>IF(L22="Complete",J22-H22,"")</f>
      </c>
      <c r="L22" s="597" t="str">
        <f>IF(COUNTA(A22:H22)=0,"",IF(OR(NOT(ISNUMBER(A22)),B22="",C22="",COUNT(D22:H22)&lt;5),"Needs inputs",IF(MIN(D22:H22)&lt;0,"Check negative input","Complete")))</f>
      </c>
      <c r="M22" s="597" t="str">
        <f>IF(L22&lt;&gt;"Complete","",IF(COUNTIFS('Job Log'!$B$7:$B$106,B22,'Job Log'!$R$7:$R$106,"Complete")=1,"Matched","Check original job"))</f>
      </c>
    </row>
    <row r="23" ht="25" customHeight="1">
      <c r="A23" s="588"/>
      <c r="B23" s="589"/>
      <c r="C23" s="590"/>
      <c r="D23" s="592"/>
      <c r="E23" s="591"/>
      <c r="F23" s="591"/>
      <c r="G23" s="591"/>
      <c r="H23" s="591"/>
      <c r="I23" s="593" t="str">
        <f>IF(L23="Complete",D23*E23,"")</f>
      </c>
      <c r="J23" s="593" t="str">
        <f>IF(L23="Complete",SUM(F23:G23,I23),"")</f>
      </c>
      <c r="K23" s="593" t="str">
        <f>IF(L23="Complete",J23-H23,"")</f>
      </c>
      <c r="L23" s="597" t="str">
        <f>IF(COUNTA(A23:H23)=0,"",IF(OR(NOT(ISNUMBER(A23)),B23="",C23="",COUNT(D23:H23)&lt;5),"Needs inputs",IF(MIN(D23:H23)&lt;0,"Check negative input","Complete")))</f>
      </c>
      <c r="M23" s="597" t="str">
        <f>IF(L23&lt;&gt;"Complete","",IF(COUNTIFS('Job Log'!$B$7:$B$106,B23,'Job Log'!$R$7:$R$106,"Complete")=1,"Matched","Check original job"))</f>
      </c>
    </row>
    <row r="24" ht="25" customHeight="1">
      <c r="A24" s="588"/>
      <c r="B24" s="589"/>
      <c r="C24" s="590"/>
      <c r="D24" s="592"/>
      <c r="E24" s="591"/>
      <c r="F24" s="591"/>
      <c r="G24" s="591"/>
      <c r="H24" s="591"/>
      <c r="I24" s="593" t="str">
        <f>IF(L24="Complete",D24*E24,"")</f>
      </c>
      <c r="J24" s="593" t="str">
        <f>IF(L24="Complete",SUM(F24:G24,I24),"")</f>
      </c>
      <c r="K24" s="593" t="str">
        <f>IF(L24="Complete",J24-H24,"")</f>
      </c>
      <c r="L24" s="597" t="str">
        <f>IF(COUNTA(A24:H24)=0,"",IF(OR(NOT(ISNUMBER(A24)),B24="",C24="",COUNT(D24:H24)&lt;5),"Needs inputs",IF(MIN(D24:H24)&lt;0,"Check negative input","Complete")))</f>
      </c>
      <c r="M24" s="597" t="str">
        <f>IF(L24&lt;&gt;"Complete","",IF(COUNTIFS('Job Log'!$B$7:$B$106,B24,'Job Log'!$R$7:$R$106,"Complete")=1,"Matched","Check original job"))</f>
      </c>
    </row>
    <row r="25" ht="25" customHeight="1">
      <c r="A25" s="588"/>
      <c r="B25" s="589"/>
      <c r="C25" s="590"/>
      <c r="D25" s="592"/>
      <c r="E25" s="591"/>
      <c r="F25" s="591"/>
      <c r="G25" s="591"/>
      <c r="H25" s="591"/>
      <c r="I25" s="593" t="str">
        <f>IF(L25="Complete",D25*E25,"")</f>
      </c>
      <c r="J25" s="593" t="str">
        <f>IF(L25="Complete",SUM(F25:G25,I25),"")</f>
      </c>
      <c r="K25" s="593" t="str">
        <f>IF(L25="Complete",J25-H25,"")</f>
      </c>
      <c r="L25" s="597" t="str">
        <f>IF(COUNTA(A25:H25)=0,"",IF(OR(NOT(ISNUMBER(A25)),B25="",C25="",COUNT(D25:H25)&lt;5),"Needs inputs",IF(MIN(D25:H25)&lt;0,"Check negative input","Complete")))</f>
      </c>
      <c r="M25" s="597" t="str">
        <f>IF(L25&lt;&gt;"Complete","",IF(COUNTIFS('Job Log'!$B$7:$B$106,B25,'Job Log'!$R$7:$R$106,"Complete")=1,"Matched","Check original job"))</f>
      </c>
    </row>
    <row r="26" ht="25" customHeight="1">
      <c r="A26" s="588"/>
      <c r="B26" s="589"/>
      <c r="C26" s="590"/>
      <c r="D26" s="592"/>
      <c r="E26" s="591"/>
      <c r="F26" s="591"/>
      <c r="G26" s="591"/>
      <c r="H26" s="591"/>
      <c r="I26" s="593" t="str">
        <f>IF(L26="Complete",D26*E26,"")</f>
      </c>
      <c r="J26" s="593" t="str">
        <f>IF(L26="Complete",SUM(F26:G26,I26),"")</f>
      </c>
      <c r="K26" s="593" t="str">
        <f>IF(L26="Complete",J26-H26,"")</f>
      </c>
      <c r="L26" s="597" t="str">
        <f>IF(COUNTA(A26:H26)=0,"",IF(OR(NOT(ISNUMBER(A26)),B26="",C26="",COUNT(D26:H26)&lt;5),"Needs inputs",IF(MIN(D26:H26)&lt;0,"Check negative input","Complete")))</f>
      </c>
      <c r="M26" s="597" t="str">
        <f>IF(L26&lt;&gt;"Complete","",IF(COUNTIFS('Job Log'!$B$7:$B$106,B26,'Job Log'!$R$7:$R$106,"Complete")=1,"Matched","Check original job"))</f>
      </c>
    </row>
    <row r="27" ht="25" customHeight="1">
      <c r="A27" s="588"/>
      <c r="B27" s="589"/>
      <c r="C27" s="590"/>
      <c r="D27" s="592"/>
      <c r="E27" s="591"/>
      <c r="F27" s="591"/>
      <c r="G27" s="591"/>
      <c r="H27" s="591"/>
      <c r="I27" s="593" t="str">
        <f>IF(L27="Complete",D27*E27,"")</f>
      </c>
      <c r="J27" s="593" t="str">
        <f>IF(L27="Complete",SUM(F27:G27,I27),"")</f>
      </c>
      <c r="K27" s="593" t="str">
        <f>IF(L27="Complete",J27-H27,"")</f>
      </c>
      <c r="L27" s="597" t="str">
        <f>IF(COUNTA(A27:H27)=0,"",IF(OR(NOT(ISNUMBER(A27)),B27="",C27="",COUNT(D27:H27)&lt;5),"Needs inputs",IF(MIN(D27:H27)&lt;0,"Check negative input","Complete")))</f>
      </c>
      <c r="M27" s="597" t="str">
        <f>IF(L27&lt;&gt;"Complete","",IF(COUNTIFS('Job Log'!$B$7:$B$106,B27,'Job Log'!$R$7:$R$106,"Complete")=1,"Matched","Check original job"))</f>
      </c>
    </row>
    <row r="28" ht="25" customHeight="1">
      <c r="A28" s="588"/>
      <c r="B28" s="589"/>
      <c r="C28" s="590"/>
      <c r="D28" s="592"/>
      <c r="E28" s="591"/>
      <c r="F28" s="591"/>
      <c r="G28" s="591"/>
      <c r="H28" s="591"/>
      <c r="I28" s="593" t="str">
        <f>IF(L28="Complete",D28*E28,"")</f>
      </c>
      <c r="J28" s="593" t="str">
        <f>IF(L28="Complete",SUM(F28:G28,I28),"")</f>
      </c>
      <c r="K28" s="593" t="str">
        <f>IF(L28="Complete",J28-H28,"")</f>
      </c>
      <c r="L28" s="597" t="str">
        <f>IF(COUNTA(A28:H28)=0,"",IF(OR(NOT(ISNUMBER(A28)),B28="",C28="",COUNT(D28:H28)&lt;5),"Needs inputs",IF(MIN(D28:H28)&lt;0,"Check negative input","Complete")))</f>
      </c>
      <c r="M28" s="597" t="str">
        <f>IF(L28&lt;&gt;"Complete","",IF(COUNTIFS('Job Log'!$B$7:$B$106,B28,'Job Log'!$R$7:$R$106,"Complete")=1,"Matched","Check original job"))</f>
      </c>
    </row>
    <row r="29" ht="25" customHeight="1">
      <c r="A29" s="588"/>
      <c r="B29" s="589"/>
      <c r="C29" s="590"/>
      <c r="D29" s="592"/>
      <c r="E29" s="591"/>
      <c r="F29" s="591"/>
      <c r="G29" s="591"/>
      <c r="H29" s="591"/>
      <c r="I29" s="593" t="str">
        <f>IF(L29="Complete",D29*E29,"")</f>
      </c>
      <c r="J29" s="593" t="str">
        <f>IF(L29="Complete",SUM(F29:G29,I29),"")</f>
      </c>
      <c r="K29" s="593" t="str">
        <f>IF(L29="Complete",J29-H29,"")</f>
      </c>
      <c r="L29" s="597" t="str">
        <f>IF(COUNTA(A29:H29)=0,"",IF(OR(NOT(ISNUMBER(A29)),B29="",C29="",COUNT(D29:H29)&lt;5),"Needs inputs",IF(MIN(D29:H29)&lt;0,"Check negative input","Complete")))</f>
      </c>
      <c r="M29" s="597" t="str">
        <f>IF(L29&lt;&gt;"Complete","",IF(COUNTIFS('Job Log'!$B$7:$B$106,B29,'Job Log'!$R$7:$R$106,"Complete")=1,"Matched","Check original job"))</f>
      </c>
    </row>
    <row r="30" ht="25" customHeight="1">
      <c r="A30" s="588"/>
      <c r="B30" s="589"/>
      <c r="C30" s="590"/>
      <c r="D30" s="592"/>
      <c r="E30" s="591"/>
      <c r="F30" s="591"/>
      <c r="G30" s="591"/>
      <c r="H30" s="591"/>
      <c r="I30" s="593" t="str">
        <f>IF(L30="Complete",D30*E30,"")</f>
      </c>
      <c r="J30" s="593" t="str">
        <f>IF(L30="Complete",SUM(F30:G30,I30),"")</f>
      </c>
      <c r="K30" s="593" t="str">
        <f>IF(L30="Complete",J30-H30,"")</f>
      </c>
      <c r="L30" s="597" t="str">
        <f>IF(COUNTA(A30:H30)=0,"",IF(OR(NOT(ISNUMBER(A30)),B30="",C30="",COUNT(D30:H30)&lt;5),"Needs inputs",IF(MIN(D30:H30)&lt;0,"Check negative input","Complete")))</f>
      </c>
      <c r="M30" s="597" t="str">
        <f>IF(L30&lt;&gt;"Complete","",IF(COUNTIFS('Job Log'!$B$7:$B$106,B30,'Job Log'!$R$7:$R$106,"Complete")=1,"Matched","Check original job"))</f>
      </c>
    </row>
    <row r="31" ht="25" customHeight="1">
      <c r="A31" s="588"/>
      <c r="B31" s="589"/>
      <c r="C31" s="590"/>
      <c r="D31" s="592"/>
      <c r="E31" s="591"/>
      <c r="F31" s="591"/>
      <c r="G31" s="591"/>
      <c r="H31" s="591"/>
      <c r="I31" s="593" t="str">
        <f>IF(L31="Complete",D31*E31,"")</f>
      </c>
      <c r="J31" s="593" t="str">
        <f>IF(L31="Complete",SUM(F31:G31,I31),"")</f>
      </c>
      <c r="K31" s="593" t="str">
        <f>IF(L31="Complete",J31-H31,"")</f>
      </c>
      <c r="L31" s="597" t="str">
        <f>IF(COUNTA(A31:H31)=0,"",IF(OR(NOT(ISNUMBER(A31)),B31="",C31="",COUNT(D31:H31)&lt;5),"Needs inputs",IF(MIN(D31:H31)&lt;0,"Check negative input","Complete")))</f>
      </c>
      <c r="M31" s="597" t="str">
        <f>IF(L31&lt;&gt;"Complete","",IF(COUNTIFS('Job Log'!$B$7:$B$106,B31,'Job Log'!$R$7:$R$106,"Complete")=1,"Matched","Check original job"))</f>
      </c>
    </row>
    <row r="32" ht="25" customHeight="1">
      <c r="A32" s="588"/>
      <c r="B32" s="589"/>
      <c r="C32" s="590"/>
      <c r="D32" s="592"/>
      <c r="E32" s="591"/>
      <c r="F32" s="591"/>
      <c r="G32" s="591"/>
      <c r="H32" s="591"/>
      <c r="I32" s="593" t="str">
        <f>IF(L32="Complete",D32*E32,"")</f>
      </c>
      <c r="J32" s="593" t="str">
        <f>IF(L32="Complete",SUM(F32:G32,I32),"")</f>
      </c>
      <c r="K32" s="593" t="str">
        <f>IF(L32="Complete",J32-H32,"")</f>
      </c>
      <c r="L32" s="597" t="str">
        <f>IF(COUNTA(A32:H32)=0,"",IF(OR(NOT(ISNUMBER(A32)),B32="",C32="",COUNT(D32:H32)&lt;5),"Needs inputs",IF(MIN(D32:H32)&lt;0,"Check negative input","Complete")))</f>
      </c>
      <c r="M32" s="597" t="str">
        <f>IF(L32&lt;&gt;"Complete","",IF(COUNTIFS('Job Log'!$B$7:$B$106,B32,'Job Log'!$R$7:$R$106,"Complete")=1,"Matched","Check original job"))</f>
      </c>
    </row>
    <row r="33" ht="25" customHeight="1">
      <c r="A33" s="588"/>
      <c r="B33" s="589"/>
      <c r="C33" s="590"/>
      <c r="D33" s="592"/>
      <c r="E33" s="591"/>
      <c r="F33" s="591"/>
      <c r="G33" s="591"/>
      <c r="H33" s="591"/>
      <c r="I33" s="593" t="str">
        <f>IF(L33="Complete",D33*E33,"")</f>
      </c>
      <c r="J33" s="593" t="str">
        <f>IF(L33="Complete",SUM(F33:G33,I33),"")</f>
      </c>
      <c r="K33" s="593" t="str">
        <f>IF(L33="Complete",J33-H33,"")</f>
      </c>
      <c r="L33" s="597" t="str">
        <f>IF(COUNTA(A33:H33)=0,"",IF(OR(NOT(ISNUMBER(A33)),B33="",C33="",COUNT(D33:H33)&lt;5),"Needs inputs",IF(MIN(D33:H33)&lt;0,"Check negative input","Complete")))</f>
      </c>
      <c r="M33" s="597" t="str">
        <f>IF(L33&lt;&gt;"Complete","",IF(COUNTIFS('Job Log'!$B$7:$B$106,B33,'Job Log'!$R$7:$R$106,"Complete")=1,"Matched","Check original job"))</f>
      </c>
    </row>
    <row r="34" ht="25" customHeight="1">
      <c r="A34" s="588"/>
      <c r="B34" s="589"/>
      <c r="C34" s="590"/>
      <c r="D34" s="592"/>
      <c r="E34" s="591"/>
      <c r="F34" s="591"/>
      <c r="G34" s="591"/>
      <c r="H34" s="591"/>
      <c r="I34" s="593" t="str">
        <f>IF(L34="Complete",D34*E34,"")</f>
      </c>
      <c r="J34" s="593" t="str">
        <f>IF(L34="Complete",SUM(F34:G34,I34),"")</f>
      </c>
      <c r="K34" s="593" t="str">
        <f>IF(L34="Complete",J34-H34,"")</f>
      </c>
      <c r="L34" s="597" t="str">
        <f>IF(COUNTA(A34:H34)=0,"",IF(OR(NOT(ISNUMBER(A34)),B34="",C34="",COUNT(D34:H34)&lt;5),"Needs inputs",IF(MIN(D34:H34)&lt;0,"Check negative input","Complete")))</f>
      </c>
      <c r="M34" s="597" t="str">
        <f>IF(L34&lt;&gt;"Complete","",IF(COUNTIFS('Job Log'!$B$7:$B$106,B34,'Job Log'!$R$7:$R$106,"Complete")=1,"Matched","Check original job"))</f>
      </c>
    </row>
    <row r="35" ht="25" customHeight="1">
      <c r="A35" s="588"/>
      <c r="B35" s="589"/>
      <c r="C35" s="590"/>
      <c r="D35" s="592"/>
      <c r="E35" s="591"/>
      <c r="F35" s="591"/>
      <c r="G35" s="591"/>
      <c r="H35" s="591"/>
      <c r="I35" s="593" t="str">
        <f>IF(L35="Complete",D35*E35,"")</f>
      </c>
      <c r="J35" s="593" t="str">
        <f>IF(L35="Complete",SUM(F35:G35,I35),"")</f>
      </c>
      <c r="K35" s="593" t="str">
        <f>IF(L35="Complete",J35-H35,"")</f>
      </c>
      <c r="L35" s="597" t="str">
        <f>IF(COUNTA(A35:H35)=0,"",IF(OR(NOT(ISNUMBER(A35)),B35="",C35="",COUNT(D35:H35)&lt;5),"Needs inputs",IF(MIN(D35:H35)&lt;0,"Check negative input","Complete")))</f>
      </c>
      <c r="M35" s="597" t="str">
        <f>IF(L35&lt;&gt;"Complete","",IF(COUNTIFS('Job Log'!$B$7:$B$106,B35,'Job Log'!$R$7:$R$106,"Complete")=1,"Matched","Check original job"))</f>
      </c>
    </row>
    <row r="36" ht="25" customHeight="1">
      <c r="A36" s="588"/>
      <c r="B36" s="589"/>
      <c r="C36" s="590"/>
      <c r="D36" s="592"/>
      <c r="E36" s="591"/>
      <c r="F36" s="591"/>
      <c r="G36" s="591"/>
      <c r="H36" s="591"/>
      <c r="I36" s="593" t="str">
        <f>IF(L36="Complete",D36*E36,"")</f>
      </c>
      <c r="J36" s="593" t="str">
        <f>IF(L36="Complete",SUM(F36:G36,I36),"")</f>
      </c>
      <c r="K36" s="593" t="str">
        <f>IF(L36="Complete",J36-H36,"")</f>
      </c>
      <c r="L36" s="597" t="str">
        <f>IF(COUNTA(A36:H36)=0,"",IF(OR(NOT(ISNUMBER(A36)),B36="",C36="",COUNT(D36:H36)&lt;5),"Needs inputs",IF(MIN(D36:H36)&lt;0,"Check negative input","Complete")))</f>
      </c>
      <c r="M36" s="597" t="str">
        <f>IF(L36&lt;&gt;"Complete","",IF(COUNTIFS('Job Log'!$B$7:$B$106,B36,'Job Log'!$R$7:$R$106,"Complete")=1,"Matched","Check original job"))</f>
      </c>
    </row>
    <row r="37" ht="25" customHeight="1">
      <c r="A37" s="588"/>
      <c r="B37" s="589"/>
      <c r="C37" s="590"/>
      <c r="D37" s="592"/>
      <c r="E37" s="591"/>
      <c r="F37" s="591"/>
      <c r="G37" s="591"/>
      <c r="H37" s="591"/>
      <c r="I37" s="593" t="str">
        <f>IF(L37="Complete",D37*E37,"")</f>
      </c>
      <c r="J37" s="593" t="str">
        <f>IF(L37="Complete",SUM(F37:G37,I37),"")</f>
      </c>
      <c r="K37" s="593" t="str">
        <f>IF(L37="Complete",J37-H37,"")</f>
      </c>
      <c r="L37" s="597" t="str">
        <f>IF(COUNTA(A37:H37)=0,"",IF(OR(NOT(ISNUMBER(A37)),B37="",C37="",COUNT(D37:H37)&lt;5),"Needs inputs",IF(MIN(D37:H37)&lt;0,"Check negative input","Complete")))</f>
      </c>
      <c r="M37" s="597" t="str">
        <f>IF(L37&lt;&gt;"Complete","",IF(COUNTIFS('Job Log'!$B$7:$B$106,B37,'Job Log'!$R$7:$R$106,"Complete")=1,"Matched","Check original job"))</f>
      </c>
    </row>
    <row r="38" ht="25" customHeight="1">
      <c r="A38" s="588"/>
      <c r="B38" s="589"/>
      <c r="C38" s="590"/>
      <c r="D38" s="592"/>
      <c r="E38" s="591"/>
      <c r="F38" s="591"/>
      <c r="G38" s="591"/>
      <c r="H38" s="591"/>
      <c r="I38" s="593" t="str">
        <f>IF(L38="Complete",D38*E38,"")</f>
      </c>
      <c r="J38" s="593" t="str">
        <f>IF(L38="Complete",SUM(F38:G38,I38),"")</f>
      </c>
      <c r="K38" s="593" t="str">
        <f>IF(L38="Complete",J38-H38,"")</f>
      </c>
      <c r="L38" s="597" t="str">
        <f>IF(COUNTA(A38:H38)=0,"",IF(OR(NOT(ISNUMBER(A38)),B38="",C38="",COUNT(D38:H38)&lt;5),"Needs inputs",IF(MIN(D38:H38)&lt;0,"Check negative input","Complete")))</f>
      </c>
      <c r="M38" s="597" t="str">
        <f>IF(L38&lt;&gt;"Complete","",IF(COUNTIFS('Job Log'!$B$7:$B$106,B38,'Job Log'!$R$7:$R$106,"Complete")=1,"Matched","Check original job"))</f>
      </c>
    </row>
    <row r="39" ht="25" customHeight="1">
      <c r="A39" s="588"/>
      <c r="B39" s="589"/>
      <c r="C39" s="590"/>
      <c r="D39" s="592"/>
      <c r="E39" s="591"/>
      <c r="F39" s="591"/>
      <c r="G39" s="591"/>
      <c r="H39" s="591"/>
      <c r="I39" s="593" t="str">
        <f>IF(L39="Complete",D39*E39,"")</f>
      </c>
      <c r="J39" s="593" t="str">
        <f>IF(L39="Complete",SUM(F39:G39,I39),"")</f>
      </c>
      <c r="K39" s="593" t="str">
        <f>IF(L39="Complete",J39-H39,"")</f>
      </c>
      <c r="L39" s="597" t="str">
        <f>IF(COUNTA(A39:H39)=0,"",IF(OR(NOT(ISNUMBER(A39)),B39="",C39="",COUNT(D39:H39)&lt;5),"Needs inputs",IF(MIN(D39:H39)&lt;0,"Check negative input","Complete")))</f>
      </c>
      <c r="M39" s="597" t="str">
        <f>IF(L39&lt;&gt;"Complete","",IF(COUNTIFS('Job Log'!$B$7:$B$106,B39,'Job Log'!$R$7:$R$106,"Complete")=1,"Matched","Check original job"))</f>
      </c>
    </row>
    <row r="40" ht="25" customHeight="1">
      <c r="A40" s="588"/>
      <c r="B40" s="589"/>
      <c r="C40" s="590"/>
      <c r="D40" s="592"/>
      <c r="E40" s="591"/>
      <c r="F40" s="591"/>
      <c r="G40" s="591"/>
      <c r="H40" s="591"/>
      <c r="I40" s="593" t="str">
        <f>IF(L40="Complete",D40*E40,"")</f>
      </c>
      <c r="J40" s="593" t="str">
        <f>IF(L40="Complete",SUM(F40:G40,I40),"")</f>
      </c>
      <c r="K40" s="593" t="str">
        <f>IF(L40="Complete",J40-H40,"")</f>
      </c>
      <c r="L40" s="597" t="str">
        <f>IF(COUNTA(A40:H40)=0,"",IF(OR(NOT(ISNUMBER(A40)),B40="",C40="",COUNT(D40:H40)&lt;5),"Needs inputs",IF(MIN(D40:H40)&lt;0,"Check negative input","Complete")))</f>
      </c>
      <c r="M40" s="597" t="str">
        <f>IF(L40&lt;&gt;"Complete","",IF(COUNTIFS('Job Log'!$B$7:$B$106,B40,'Job Log'!$R$7:$R$106,"Complete")=1,"Matched","Check original job"))</f>
      </c>
    </row>
    <row r="41" ht="25" customHeight="1">
      <c r="A41" s="588"/>
      <c r="B41" s="589"/>
      <c r="C41" s="590"/>
      <c r="D41" s="592"/>
      <c r="E41" s="591"/>
      <c r="F41" s="591"/>
      <c r="G41" s="591"/>
      <c r="H41" s="591"/>
      <c r="I41" s="593" t="str">
        <f>IF(L41="Complete",D41*E41,"")</f>
      </c>
      <c r="J41" s="593" t="str">
        <f>IF(L41="Complete",SUM(F41:G41,I41),"")</f>
      </c>
      <c r="K41" s="593" t="str">
        <f>IF(L41="Complete",J41-H41,"")</f>
      </c>
      <c r="L41" s="597" t="str">
        <f>IF(COUNTA(A41:H41)=0,"",IF(OR(NOT(ISNUMBER(A41)),B41="",C41="",COUNT(D41:H41)&lt;5),"Needs inputs",IF(MIN(D41:H41)&lt;0,"Check negative input","Complete")))</f>
      </c>
      <c r="M41" s="597" t="str">
        <f>IF(L41&lt;&gt;"Complete","",IF(COUNTIFS('Job Log'!$B$7:$B$106,B41,'Job Log'!$R$7:$R$106,"Complete")=1,"Matched","Check original job"))</f>
      </c>
    </row>
    <row r="42" ht="25" customHeight="1">
      <c r="A42" s="588"/>
      <c r="B42" s="589"/>
      <c r="C42" s="590"/>
      <c r="D42" s="592"/>
      <c r="E42" s="591"/>
      <c r="F42" s="591"/>
      <c r="G42" s="591"/>
      <c r="H42" s="591"/>
      <c r="I42" s="593" t="str">
        <f>IF(L42="Complete",D42*E42,"")</f>
      </c>
      <c r="J42" s="593" t="str">
        <f>IF(L42="Complete",SUM(F42:G42,I42),"")</f>
      </c>
      <c r="K42" s="593" t="str">
        <f>IF(L42="Complete",J42-H42,"")</f>
      </c>
      <c r="L42" s="597" t="str">
        <f>IF(COUNTA(A42:H42)=0,"",IF(OR(NOT(ISNUMBER(A42)),B42="",C42="",COUNT(D42:H42)&lt;5),"Needs inputs",IF(MIN(D42:H42)&lt;0,"Check negative input","Complete")))</f>
      </c>
      <c r="M42" s="597" t="str">
        <f>IF(L42&lt;&gt;"Complete","",IF(COUNTIFS('Job Log'!$B$7:$B$106,B42,'Job Log'!$R$7:$R$106,"Complete")=1,"Matched","Check original job"))</f>
      </c>
    </row>
    <row r="43" ht="25" customHeight="1">
      <c r="A43" s="588"/>
      <c r="B43" s="589"/>
      <c r="C43" s="590"/>
      <c r="D43" s="592"/>
      <c r="E43" s="591"/>
      <c r="F43" s="591"/>
      <c r="G43" s="591"/>
      <c r="H43" s="591"/>
      <c r="I43" s="593" t="str">
        <f>IF(L43="Complete",D43*E43,"")</f>
      </c>
      <c r="J43" s="593" t="str">
        <f>IF(L43="Complete",SUM(F43:G43,I43),"")</f>
      </c>
      <c r="K43" s="593" t="str">
        <f>IF(L43="Complete",J43-H43,"")</f>
      </c>
      <c r="L43" s="597" t="str">
        <f>IF(COUNTA(A43:H43)=0,"",IF(OR(NOT(ISNUMBER(A43)),B43="",C43="",COUNT(D43:H43)&lt;5),"Needs inputs",IF(MIN(D43:H43)&lt;0,"Check negative input","Complete")))</f>
      </c>
      <c r="M43" s="597" t="str">
        <f>IF(L43&lt;&gt;"Complete","",IF(COUNTIFS('Job Log'!$B$7:$B$106,B43,'Job Log'!$R$7:$R$106,"Complete")=1,"Matched","Check original job"))</f>
      </c>
    </row>
    <row r="44" ht="25" customHeight="1">
      <c r="A44" s="588"/>
      <c r="B44" s="589"/>
      <c r="C44" s="590"/>
      <c r="D44" s="592"/>
      <c r="E44" s="591"/>
      <c r="F44" s="591"/>
      <c r="G44" s="591"/>
      <c r="H44" s="591"/>
      <c r="I44" s="593" t="str">
        <f>IF(L44="Complete",D44*E44,"")</f>
      </c>
      <c r="J44" s="593" t="str">
        <f>IF(L44="Complete",SUM(F44:G44,I44),"")</f>
      </c>
      <c r="K44" s="593" t="str">
        <f>IF(L44="Complete",J44-H44,"")</f>
      </c>
      <c r="L44" s="597" t="str">
        <f>IF(COUNTA(A44:H44)=0,"",IF(OR(NOT(ISNUMBER(A44)),B44="",C44="",COUNT(D44:H44)&lt;5),"Needs inputs",IF(MIN(D44:H44)&lt;0,"Check negative input","Complete")))</f>
      </c>
      <c r="M44" s="597" t="str">
        <f>IF(L44&lt;&gt;"Complete","",IF(COUNTIFS('Job Log'!$B$7:$B$106,B44,'Job Log'!$R$7:$R$106,"Complete")=1,"Matched","Check original job"))</f>
      </c>
    </row>
    <row r="45" ht="25" customHeight="1">
      <c r="A45" s="588"/>
      <c r="B45" s="589"/>
      <c r="C45" s="590"/>
      <c r="D45" s="592"/>
      <c r="E45" s="591"/>
      <c r="F45" s="591"/>
      <c r="G45" s="591"/>
      <c r="H45" s="591"/>
      <c r="I45" s="593" t="str">
        <f>IF(L45="Complete",D45*E45,"")</f>
      </c>
      <c r="J45" s="593" t="str">
        <f>IF(L45="Complete",SUM(F45:G45,I45),"")</f>
      </c>
      <c r="K45" s="593" t="str">
        <f>IF(L45="Complete",J45-H45,"")</f>
      </c>
      <c r="L45" s="597" t="str">
        <f>IF(COUNTA(A45:H45)=0,"",IF(OR(NOT(ISNUMBER(A45)),B45="",C45="",COUNT(D45:H45)&lt;5),"Needs inputs",IF(MIN(D45:H45)&lt;0,"Check negative input","Complete")))</f>
      </c>
      <c r="M45" s="597" t="str">
        <f>IF(L45&lt;&gt;"Complete","",IF(COUNTIFS('Job Log'!$B$7:$B$106,B45,'Job Log'!$R$7:$R$106,"Complete")=1,"Matched","Check original job"))</f>
      </c>
    </row>
    <row r="46" ht="25" customHeight="1">
      <c r="A46" s="588"/>
      <c r="B46" s="589"/>
      <c r="C46" s="590"/>
      <c r="D46" s="592"/>
      <c r="E46" s="591"/>
      <c r="F46" s="591"/>
      <c r="G46" s="591"/>
      <c r="H46" s="591"/>
      <c r="I46" s="593" t="str">
        <f>IF(L46="Complete",D46*E46,"")</f>
      </c>
      <c r="J46" s="593" t="str">
        <f>IF(L46="Complete",SUM(F46:G46,I46),"")</f>
      </c>
      <c r="K46" s="593" t="str">
        <f>IF(L46="Complete",J46-H46,"")</f>
      </c>
      <c r="L46" s="597" t="str">
        <f>IF(COUNTA(A46:H46)=0,"",IF(OR(NOT(ISNUMBER(A46)),B46="",C46="",COUNT(D46:H46)&lt;5),"Needs inputs",IF(MIN(D46:H46)&lt;0,"Check negative input","Complete")))</f>
      </c>
      <c r="M46" s="597" t="str">
        <f>IF(L46&lt;&gt;"Complete","",IF(COUNTIFS('Job Log'!$B$7:$B$106,B46,'Job Log'!$R$7:$R$106,"Complete")=1,"Matched","Check original job"))</f>
      </c>
    </row>
    <row r="47" ht="25" customHeight="1">
      <c r="A47" s="588"/>
      <c r="B47" s="589"/>
      <c r="C47" s="590"/>
      <c r="D47" s="592"/>
      <c r="E47" s="591"/>
      <c r="F47" s="591"/>
      <c r="G47" s="591"/>
      <c r="H47" s="591"/>
      <c r="I47" s="593" t="str">
        <f>IF(L47="Complete",D47*E47,"")</f>
      </c>
      <c r="J47" s="593" t="str">
        <f>IF(L47="Complete",SUM(F47:G47,I47),"")</f>
      </c>
      <c r="K47" s="593" t="str">
        <f>IF(L47="Complete",J47-H47,"")</f>
      </c>
      <c r="L47" s="597" t="str">
        <f>IF(COUNTA(A47:H47)=0,"",IF(OR(NOT(ISNUMBER(A47)),B47="",C47="",COUNT(D47:H47)&lt;5),"Needs inputs",IF(MIN(D47:H47)&lt;0,"Check negative input","Complete")))</f>
      </c>
      <c r="M47" s="597" t="str">
        <f>IF(L47&lt;&gt;"Complete","",IF(COUNTIFS('Job Log'!$B$7:$B$106,B47,'Job Log'!$R$7:$R$106,"Complete")=1,"Matched","Check original job"))</f>
      </c>
    </row>
    <row r="48" ht="25" customHeight="1">
      <c r="A48" s="588"/>
      <c r="B48" s="589"/>
      <c r="C48" s="590"/>
      <c r="D48" s="592"/>
      <c r="E48" s="591"/>
      <c r="F48" s="591"/>
      <c r="G48" s="591"/>
      <c r="H48" s="591"/>
      <c r="I48" s="593" t="str">
        <f>IF(L48="Complete",D48*E48,"")</f>
      </c>
      <c r="J48" s="593" t="str">
        <f>IF(L48="Complete",SUM(F48:G48,I48),"")</f>
      </c>
      <c r="K48" s="593" t="str">
        <f>IF(L48="Complete",J48-H48,"")</f>
      </c>
      <c r="L48" s="597" t="str">
        <f>IF(COUNTA(A48:H48)=0,"",IF(OR(NOT(ISNUMBER(A48)),B48="",C48="",COUNT(D48:H48)&lt;5),"Needs inputs",IF(MIN(D48:H48)&lt;0,"Check negative input","Complete")))</f>
      </c>
      <c r="M48" s="597" t="str">
        <f>IF(L48&lt;&gt;"Complete","",IF(COUNTIFS('Job Log'!$B$7:$B$106,B48,'Job Log'!$R$7:$R$106,"Complete")=1,"Matched","Check original job"))</f>
      </c>
    </row>
    <row r="49" ht="25" customHeight="1">
      <c r="A49" s="588"/>
      <c r="B49" s="589"/>
      <c r="C49" s="590"/>
      <c r="D49" s="592"/>
      <c r="E49" s="591"/>
      <c r="F49" s="591"/>
      <c r="G49" s="591"/>
      <c r="H49" s="591"/>
      <c r="I49" s="593" t="str">
        <f>IF(L49="Complete",D49*E49,"")</f>
      </c>
      <c r="J49" s="593" t="str">
        <f>IF(L49="Complete",SUM(F49:G49,I49),"")</f>
      </c>
      <c r="K49" s="593" t="str">
        <f>IF(L49="Complete",J49-H49,"")</f>
      </c>
      <c r="L49" s="597" t="str">
        <f>IF(COUNTA(A49:H49)=0,"",IF(OR(NOT(ISNUMBER(A49)),B49="",C49="",COUNT(D49:H49)&lt;5),"Needs inputs",IF(MIN(D49:H49)&lt;0,"Check negative input","Complete")))</f>
      </c>
      <c r="M49" s="597" t="str">
        <f>IF(L49&lt;&gt;"Complete","",IF(COUNTIFS('Job Log'!$B$7:$B$106,B49,'Job Log'!$R$7:$R$106,"Complete")=1,"Matched","Check original job"))</f>
      </c>
    </row>
    <row r="50" ht="25" customHeight="1">
      <c r="A50" s="588"/>
      <c r="B50" s="589"/>
      <c r="C50" s="590"/>
      <c r="D50" s="592"/>
      <c r="E50" s="591"/>
      <c r="F50" s="591"/>
      <c r="G50" s="591"/>
      <c r="H50" s="591"/>
      <c r="I50" s="593" t="str">
        <f>IF(L50="Complete",D50*E50,"")</f>
      </c>
      <c r="J50" s="593" t="str">
        <f>IF(L50="Complete",SUM(F50:G50,I50),"")</f>
      </c>
      <c r="K50" s="593" t="str">
        <f>IF(L50="Complete",J50-H50,"")</f>
      </c>
      <c r="L50" s="597" t="str">
        <f>IF(COUNTA(A50:H50)=0,"",IF(OR(NOT(ISNUMBER(A50)),B50="",C50="",COUNT(D50:H50)&lt;5),"Needs inputs",IF(MIN(D50:H50)&lt;0,"Check negative input","Complete")))</f>
      </c>
      <c r="M50" s="597" t="str">
        <f>IF(L50&lt;&gt;"Complete","",IF(COUNTIFS('Job Log'!$B$7:$B$106,B50,'Job Log'!$R$7:$R$106,"Complete")=1,"Matched","Check original job"))</f>
      </c>
    </row>
    <row r="51" ht="25" customHeight="1">
      <c r="A51" s="588"/>
      <c r="B51" s="589"/>
      <c r="C51" s="590"/>
      <c r="D51" s="592"/>
      <c r="E51" s="591"/>
      <c r="F51" s="591"/>
      <c r="G51" s="591"/>
      <c r="H51" s="591"/>
      <c r="I51" s="593" t="str">
        <f>IF(L51="Complete",D51*E51,"")</f>
      </c>
      <c r="J51" s="593" t="str">
        <f>IF(L51="Complete",SUM(F51:G51,I51),"")</f>
      </c>
      <c r="K51" s="593" t="str">
        <f>IF(L51="Complete",J51-H51,"")</f>
      </c>
      <c r="L51" s="597" t="str">
        <f>IF(COUNTA(A51:H51)=0,"",IF(OR(NOT(ISNUMBER(A51)),B51="",C51="",COUNT(D51:H51)&lt;5),"Needs inputs",IF(MIN(D51:H51)&lt;0,"Check negative input","Complete")))</f>
      </c>
      <c r="M51" s="597" t="str">
        <f>IF(L51&lt;&gt;"Complete","",IF(COUNTIFS('Job Log'!$B$7:$B$106,B51,'Job Log'!$R$7:$R$106,"Complete")=1,"Matched","Check original job"))</f>
      </c>
    </row>
    <row r="52" ht="25" customHeight="1">
      <c r="A52" s="588"/>
      <c r="B52" s="589"/>
      <c r="C52" s="590"/>
      <c r="D52" s="592"/>
      <c r="E52" s="591"/>
      <c r="F52" s="591"/>
      <c r="G52" s="591"/>
      <c r="H52" s="591"/>
      <c r="I52" s="593" t="str">
        <f>IF(L52="Complete",D52*E52,"")</f>
      </c>
      <c r="J52" s="593" t="str">
        <f>IF(L52="Complete",SUM(F52:G52,I52),"")</f>
      </c>
      <c r="K52" s="593" t="str">
        <f>IF(L52="Complete",J52-H52,"")</f>
      </c>
      <c r="L52" s="597" t="str">
        <f>IF(COUNTA(A52:H52)=0,"",IF(OR(NOT(ISNUMBER(A52)),B52="",C52="",COUNT(D52:H52)&lt;5),"Needs inputs",IF(MIN(D52:H52)&lt;0,"Check negative input","Complete")))</f>
      </c>
      <c r="M52" s="597" t="str">
        <f>IF(L52&lt;&gt;"Complete","",IF(COUNTIFS('Job Log'!$B$7:$B$106,B52,'Job Log'!$R$7:$R$106,"Complete")=1,"Matched","Check original job"))</f>
      </c>
    </row>
    <row r="53" ht="25" customHeight="1">
      <c r="A53" s="588"/>
      <c r="B53" s="589"/>
      <c r="C53" s="590"/>
      <c r="D53" s="592"/>
      <c r="E53" s="591"/>
      <c r="F53" s="591"/>
      <c r="G53" s="591"/>
      <c r="H53" s="591"/>
      <c r="I53" s="593" t="str">
        <f>IF(L53="Complete",D53*E53,"")</f>
      </c>
      <c r="J53" s="593" t="str">
        <f>IF(L53="Complete",SUM(F53:G53,I53),"")</f>
      </c>
      <c r="K53" s="593" t="str">
        <f>IF(L53="Complete",J53-H53,"")</f>
      </c>
      <c r="L53" s="597" t="str">
        <f>IF(COUNTA(A53:H53)=0,"",IF(OR(NOT(ISNUMBER(A53)),B53="",C53="",COUNT(D53:H53)&lt;5),"Needs inputs",IF(MIN(D53:H53)&lt;0,"Check negative input","Complete")))</f>
      </c>
      <c r="M53" s="597" t="str">
        <f>IF(L53&lt;&gt;"Complete","",IF(COUNTIFS('Job Log'!$B$7:$B$106,B53,'Job Log'!$R$7:$R$106,"Complete")=1,"Matched","Check original job"))</f>
      </c>
    </row>
    <row r="54" ht="25" customHeight="1">
      <c r="A54" s="588"/>
      <c r="B54" s="589"/>
      <c r="C54" s="590"/>
      <c r="D54" s="592"/>
      <c r="E54" s="591"/>
      <c r="F54" s="591"/>
      <c r="G54" s="591"/>
      <c r="H54" s="591"/>
      <c r="I54" s="593" t="str">
        <f>IF(L54="Complete",D54*E54,"")</f>
      </c>
      <c r="J54" s="593" t="str">
        <f>IF(L54="Complete",SUM(F54:G54,I54),"")</f>
      </c>
      <c r="K54" s="593" t="str">
        <f>IF(L54="Complete",J54-H54,"")</f>
      </c>
      <c r="L54" s="597" t="str">
        <f>IF(COUNTA(A54:H54)=0,"",IF(OR(NOT(ISNUMBER(A54)),B54="",C54="",COUNT(D54:H54)&lt;5),"Needs inputs",IF(MIN(D54:H54)&lt;0,"Check negative input","Complete")))</f>
      </c>
      <c r="M54" s="597" t="str">
        <f>IF(L54&lt;&gt;"Complete","",IF(COUNTIFS('Job Log'!$B$7:$B$106,B54,'Job Log'!$R$7:$R$106,"Complete")=1,"Matched","Check original job"))</f>
      </c>
    </row>
    <row r="55" ht="25" customHeight="1">
      <c r="A55" s="588"/>
      <c r="B55" s="589"/>
      <c r="C55" s="590"/>
      <c r="D55" s="592"/>
      <c r="E55" s="591"/>
      <c r="F55" s="591"/>
      <c r="G55" s="591"/>
      <c r="H55" s="591"/>
      <c r="I55" s="593" t="str">
        <f>IF(L55="Complete",D55*E55,"")</f>
      </c>
      <c r="J55" s="593" t="str">
        <f>IF(L55="Complete",SUM(F55:G55,I55),"")</f>
      </c>
      <c r="K55" s="593" t="str">
        <f>IF(L55="Complete",J55-H55,"")</f>
      </c>
      <c r="L55" s="597" t="str">
        <f>IF(COUNTA(A55:H55)=0,"",IF(OR(NOT(ISNUMBER(A55)),B55="",C55="",COUNT(D55:H55)&lt;5),"Needs inputs",IF(MIN(D55:H55)&lt;0,"Check negative input","Complete")))</f>
      </c>
      <c r="M55" s="597" t="str">
        <f>IF(L55&lt;&gt;"Complete","",IF(COUNTIFS('Job Log'!$B$7:$B$106,B55,'Job Log'!$R$7:$R$106,"Complete")=1,"Matched","Check original job"))</f>
      </c>
    </row>
    <row r="56" ht="25" customHeight="1">
      <c r="A56" s="588"/>
      <c r="B56" s="589"/>
      <c r="C56" s="590"/>
      <c r="D56" s="592"/>
      <c r="E56" s="591"/>
      <c r="F56" s="591"/>
      <c r="G56" s="591"/>
      <c r="H56" s="591"/>
      <c r="I56" s="593" t="str">
        <f>IF(L56="Complete",D56*E56,"")</f>
      </c>
      <c r="J56" s="593" t="str">
        <f>IF(L56="Complete",SUM(F56:G56,I56),"")</f>
      </c>
      <c r="K56" s="593" t="str">
        <f>IF(L56="Complete",J56-H56,"")</f>
      </c>
      <c r="L56" s="597" t="str">
        <f>IF(COUNTA(A56:H56)=0,"",IF(OR(NOT(ISNUMBER(A56)),B56="",C56="",COUNT(D56:H56)&lt;5),"Needs inputs",IF(MIN(D56:H56)&lt;0,"Check negative input","Complete")))</f>
      </c>
      <c r="M56" s="597" t="str">
        <f>IF(L56&lt;&gt;"Complete","",IF(COUNTIFS('Job Log'!$B$7:$B$106,B56,'Job Log'!$R$7:$R$106,"Complete")=1,"Matched","Check original job"))</f>
      </c>
    </row>
    <row r="57" ht="25" customHeight="1">
      <c r="A57" s="588"/>
      <c r="B57" s="589"/>
      <c r="C57" s="590"/>
      <c r="D57" s="592"/>
      <c r="E57" s="591"/>
      <c r="F57" s="591"/>
      <c r="G57" s="591"/>
      <c r="H57" s="591"/>
      <c r="I57" s="593" t="str">
        <f>IF(L57="Complete",D57*E57,"")</f>
      </c>
      <c r="J57" s="593" t="str">
        <f>IF(L57="Complete",SUM(F57:G57,I57),"")</f>
      </c>
      <c r="K57" s="593" t="str">
        <f>IF(L57="Complete",J57-H57,"")</f>
      </c>
      <c r="L57" s="597" t="str">
        <f>IF(COUNTA(A57:H57)=0,"",IF(OR(NOT(ISNUMBER(A57)),B57="",C57="",COUNT(D57:H57)&lt;5),"Needs inputs",IF(MIN(D57:H57)&lt;0,"Check negative input","Complete")))</f>
      </c>
      <c r="M57" s="597" t="str">
        <f>IF(L57&lt;&gt;"Complete","",IF(COUNTIFS('Job Log'!$B$7:$B$106,B57,'Job Log'!$R$7:$R$106,"Complete")=1,"Matched","Check original job"))</f>
      </c>
    </row>
    <row r="58" ht="25" customHeight="1">
      <c r="A58" s="588"/>
      <c r="B58" s="589"/>
      <c r="C58" s="590"/>
      <c r="D58" s="592"/>
      <c r="E58" s="591"/>
      <c r="F58" s="591"/>
      <c r="G58" s="591"/>
      <c r="H58" s="591"/>
      <c r="I58" s="593" t="str">
        <f>IF(L58="Complete",D58*E58,"")</f>
      </c>
      <c r="J58" s="593" t="str">
        <f>IF(L58="Complete",SUM(F58:G58,I58),"")</f>
      </c>
      <c r="K58" s="593" t="str">
        <f>IF(L58="Complete",J58-H58,"")</f>
      </c>
      <c r="L58" s="597" t="str">
        <f>IF(COUNTA(A58:H58)=0,"",IF(OR(NOT(ISNUMBER(A58)),B58="",C58="",COUNT(D58:H58)&lt;5),"Needs inputs",IF(MIN(D58:H58)&lt;0,"Check negative input","Complete")))</f>
      </c>
      <c r="M58" s="597" t="str">
        <f>IF(L58&lt;&gt;"Complete","",IF(COUNTIFS('Job Log'!$B$7:$B$106,B58,'Job Log'!$R$7:$R$106,"Complete")=1,"Matched","Check original job"))</f>
      </c>
    </row>
    <row r="59" ht="25" customHeight="1">
      <c r="A59" s="588"/>
      <c r="B59" s="589"/>
      <c r="C59" s="590"/>
      <c r="D59" s="592"/>
      <c r="E59" s="591"/>
      <c r="F59" s="591"/>
      <c r="G59" s="591"/>
      <c r="H59" s="591"/>
      <c r="I59" s="593" t="str">
        <f>IF(L59="Complete",D59*E59,"")</f>
      </c>
      <c r="J59" s="593" t="str">
        <f>IF(L59="Complete",SUM(F59:G59,I59),"")</f>
      </c>
      <c r="K59" s="593" t="str">
        <f>IF(L59="Complete",J59-H59,"")</f>
      </c>
      <c r="L59" s="597" t="str">
        <f>IF(COUNTA(A59:H59)=0,"",IF(OR(NOT(ISNUMBER(A59)),B59="",C59="",COUNT(D59:H59)&lt;5),"Needs inputs",IF(MIN(D59:H59)&lt;0,"Check negative input","Complete")))</f>
      </c>
      <c r="M59" s="597" t="str">
        <f>IF(L59&lt;&gt;"Complete","",IF(COUNTIFS('Job Log'!$B$7:$B$106,B59,'Job Log'!$R$7:$R$106,"Complete")=1,"Matched","Check original job"))</f>
      </c>
    </row>
    <row r="60" ht="25" customHeight="1">
      <c r="A60" s="588"/>
      <c r="B60" s="589"/>
      <c r="C60" s="590"/>
      <c r="D60" s="592"/>
      <c r="E60" s="591"/>
      <c r="F60" s="591"/>
      <c r="G60" s="591"/>
      <c r="H60" s="591"/>
      <c r="I60" s="593" t="str">
        <f>IF(L60="Complete",D60*E60,"")</f>
      </c>
      <c r="J60" s="593" t="str">
        <f>IF(L60="Complete",SUM(F60:G60,I60),"")</f>
      </c>
      <c r="K60" s="593" t="str">
        <f>IF(L60="Complete",J60-H60,"")</f>
      </c>
      <c r="L60" s="597" t="str">
        <f>IF(COUNTA(A60:H60)=0,"",IF(OR(NOT(ISNUMBER(A60)),B60="",C60="",COUNT(D60:H60)&lt;5),"Needs inputs",IF(MIN(D60:H60)&lt;0,"Check negative input","Complete")))</f>
      </c>
      <c r="M60" s="597" t="str">
        <f>IF(L60&lt;&gt;"Complete","",IF(COUNTIFS('Job Log'!$B$7:$B$106,B60,'Job Log'!$R$7:$R$106,"Complete")=1,"Matched","Check original job"))</f>
      </c>
    </row>
    <row r="61" ht="25" customHeight="1">
      <c r="A61" s="588"/>
      <c r="B61" s="589"/>
      <c r="C61" s="590"/>
      <c r="D61" s="592"/>
      <c r="E61" s="591"/>
      <c r="F61" s="591"/>
      <c r="G61" s="591"/>
      <c r="H61" s="591"/>
      <c r="I61" s="593" t="str">
        <f>IF(L61="Complete",D61*E61,"")</f>
      </c>
      <c r="J61" s="593" t="str">
        <f>IF(L61="Complete",SUM(F61:G61,I61),"")</f>
      </c>
      <c r="K61" s="593" t="str">
        <f>IF(L61="Complete",J61-H61,"")</f>
      </c>
      <c r="L61" s="597" t="str">
        <f>IF(COUNTA(A61:H61)=0,"",IF(OR(NOT(ISNUMBER(A61)),B61="",C61="",COUNT(D61:H61)&lt;5),"Needs inputs",IF(MIN(D61:H61)&lt;0,"Check negative input","Complete")))</f>
      </c>
      <c r="M61" s="597" t="str">
        <f>IF(L61&lt;&gt;"Complete","",IF(COUNTIFS('Job Log'!$B$7:$B$106,B61,'Job Log'!$R$7:$R$106,"Complete")=1,"Matched","Check original job"))</f>
      </c>
    </row>
    <row r="62" ht="25" customHeight="1">
      <c r="A62" s="588"/>
      <c r="B62" s="589"/>
      <c r="C62" s="590"/>
      <c r="D62" s="592"/>
      <c r="E62" s="591"/>
      <c r="F62" s="591"/>
      <c r="G62" s="591"/>
      <c r="H62" s="591"/>
      <c r="I62" s="593" t="str">
        <f>IF(L62="Complete",D62*E62,"")</f>
      </c>
      <c r="J62" s="593" t="str">
        <f>IF(L62="Complete",SUM(F62:G62,I62),"")</f>
      </c>
      <c r="K62" s="593" t="str">
        <f>IF(L62="Complete",J62-H62,"")</f>
      </c>
      <c r="L62" s="597" t="str">
        <f>IF(COUNTA(A62:H62)=0,"",IF(OR(NOT(ISNUMBER(A62)),B62="",C62="",COUNT(D62:H62)&lt;5),"Needs inputs",IF(MIN(D62:H62)&lt;0,"Check negative input","Complete")))</f>
      </c>
      <c r="M62" s="597" t="str">
        <f>IF(L62&lt;&gt;"Complete","",IF(COUNTIFS('Job Log'!$B$7:$B$106,B62,'Job Log'!$R$7:$R$106,"Complete")=1,"Matched","Check original job"))</f>
      </c>
    </row>
    <row r="63" ht="25" customHeight="1">
      <c r="A63" s="588"/>
      <c r="B63" s="589"/>
      <c r="C63" s="590"/>
      <c r="D63" s="592"/>
      <c r="E63" s="591"/>
      <c r="F63" s="591"/>
      <c r="G63" s="591"/>
      <c r="H63" s="591"/>
      <c r="I63" s="593" t="str">
        <f>IF(L63="Complete",D63*E63,"")</f>
      </c>
      <c r="J63" s="593" t="str">
        <f>IF(L63="Complete",SUM(F63:G63,I63),"")</f>
      </c>
      <c r="K63" s="593" t="str">
        <f>IF(L63="Complete",J63-H63,"")</f>
      </c>
      <c r="L63" s="597" t="str">
        <f>IF(COUNTA(A63:H63)=0,"",IF(OR(NOT(ISNUMBER(A63)),B63="",C63="",COUNT(D63:H63)&lt;5),"Needs inputs",IF(MIN(D63:H63)&lt;0,"Check negative input","Complete")))</f>
      </c>
      <c r="M63" s="597" t="str">
        <f>IF(L63&lt;&gt;"Complete","",IF(COUNTIFS('Job Log'!$B$7:$B$106,B63,'Job Log'!$R$7:$R$106,"Complete")=1,"Matched","Check original job"))</f>
      </c>
    </row>
    <row r="64" ht="25" customHeight="1">
      <c r="A64" s="588"/>
      <c r="B64" s="589"/>
      <c r="C64" s="590"/>
      <c r="D64" s="592"/>
      <c r="E64" s="591"/>
      <c r="F64" s="591"/>
      <c r="G64" s="591"/>
      <c r="H64" s="591"/>
      <c r="I64" s="593" t="str">
        <f>IF(L64="Complete",D64*E64,"")</f>
      </c>
      <c r="J64" s="593" t="str">
        <f>IF(L64="Complete",SUM(F64:G64,I64),"")</f>
      </c>
      <c r="K64" s="593" t="str">
        <f>IF(L64="Complete",J64-H64,"")</f>
      </c>
      <c r="L64" s="597" t="str">
        <f>IF(COUNTA(A64:H64)=0,"",IF(OR(NOT(ISNUMBER(A64)),B64="",C64="",COUNT(D64:H64)&lt;5),"Needs inputs",IF(MIN(D64:H64)&lt;0,"Check negative input","Complete")))</f>
      </c>
      <c r="M64" s="597" t="str">
        <f>IF(L64&lt;&gt;"Complete","",IF(COUNTIFS('Job Log'!$B$7:$B$106,B64,'Job Log'!$R$7:$R$106,"Complete")=1,"Matched","Check original job"))</f>
      </c>
    </row>
    <row r="65" ht="25" customHeight="1">
      <c r="A65" s="588"/>
      <c r="B65" s="589"/>
      <c r="C65" s="590"/>
      <c r="D65" s="592"/>
      <c r="E65" s="591"/>
      <c r="F65" s="591"/>
      <c r="G65" s="591"/>
      <c r="H65" s="591"/>
      <c r="I65" s="593" t="str">
        <f>IF(L65="Complete",D65*E65,"")</f>
      </c>
      <c r="J65" s="593" t="str">
        <f>IF(L65="Complete",SUM(F65:G65,I65),"")</f>
      </c>
      <c r="K65" s="593" t="str">
        <f>IF(L65="Complete",J65-H65,"")</f>
      </c>
      <c r="L65" s="597" t="str">
        <f>IF(COUNTA(A65:H65)=0,"",IF(OR(NOT(ISNUMBER(A65)),B65="",C65="",COUNT(D65:H65)&lt;5),"Needs inputs",IF(MIN(D65:H65)&lt;0,"Check negative input","Complete")))</f>
      </c>
      <c r="M65" s="597" t="str">
        <f>IF(L65&lt;&gt;"Complete","",IF(COUNTIFS('Job Log'!$B$7:$B$106,B65,'Job Log'!$R$7:$R$106,"Complete")=1,"Matched","Check original job"))</f>
      </c>
    </row>
    <row r="66" ht="25" customHeight="1">
      <c r="A66" s="588"/>
      <c r="B66" s="589"/>
      <c r="C66" s="590"/>
      <c r="D66" s="592"/>
      <c r="E66" s="591"/>
      <c r="F66" s="591"/>
      <c r="G66" s="591"/>
      <c r="H66" s="591"/>
      <c r="I66" s="593" t="str">
        <f>IF(L66="Complete",D66*E66,"")</f>
      </c>
      <c r="J66" s="593" t="str">
        <f>IF(L66="Complete",SUM(F66:G66,I66),"")</f>
      </c>
      <c r="K66" s="593" t="str">
        <f>IF(L66="Complete",J66-H66,"")</f>
      </c>
      <c r="L66" s="597" t="str">
        <f>IF(COUNTA(A66:H66)=0,"",IF(OR(NOT(ISNUMBER(A66)),B66="",C66="",COUNT(D66:H66)&lt;5),"Needs inputs",IF(MIN(D66:H66)&lt;0,"Check negative input","Complete")))</f>
      </c>
      <c r="M66" s="597" t="str">
        <f>IF(L66&lt;&gt;"Complete","",IF(COUNTIFS('Job Log'!$B$7:$B$106,B66,'Job Log'!$R$7:$R$106,"Complete")=1,"Matched","Check original job"))</f>
      </c>
    </row>
    <row r="67" ht="25" customHeight="1">
      <c r="A67" s="584"/>
      <c r="B67" s="584"/>
      <c r="C67" s="584"/>
      <c r="D67" s="584"/>
      <c r="E67" s="584"/>
      <c r="F67" s="584"/>
      <c r="G67" s="584"/>
      <c r="H67" s="584"/>
      <c r="I67" s="584"/>
      <c r="J67" s="584"/>
      <c r="K67" s="584"/>
      <c r="L67" s="584"/>
      <c r="M67" s="584"/>
    </row>
    <row r="68" ht="25" customHeight="1">
      <c r="A68" s="584"/>
      <c r="B68" s="584"/>
      <c r="C68" s="584"/>
      <c r="D68" s="584"/>
      <c r="E68" s="584"/>
      <c r="F68" s="584"/>
      <c r="G68" s="584"/>
      <c r="H68" s="584"/>
      <c r="I68" s="584"/>
      <c r="J68" s="584"/>
      <c r="K68" s="584"/>
      <c r="L68" s="584"/>
      <c r="M68" s="584"/>
    </row>
    <row r="69" ht="32" customHeight="1">
      <c r="A69" s="596" t="str">
        <v>Adil Nadeem   |   Phone / WhatsApp: +1 (213) 597-5806</v>
      </c>
      <c r="B69" s="596"/>
      <c r="C69" s="596"/>
      <c r="D69" s="596"/>
      <c r="E69" s="596"/>
      <c r="F69" s="596"/>
      <c r="G69" s="596"/>
      <c r="H69" s="596"/>
      <c r="I69" s="596"/>
      <c r="J69" s="596"/>
      <c r="K69" s="596"/>
      <c r="L69" s="596"/>
      <c r="M69" s="596"/>
    </row>
    <row r="70" ht="35" customHeight="1">
      <c r="A70" s="586" t="str">
        <v>Bookkeeping, cleanup and catch-up, payroll accounting, consultation, and tax-preparation support.</v>
      </c>
      <c r="B70" s="586"/>
      <c r="C70" s="586"/>
      <c r="D70" s="586"/>
      <c r="E70" s="586"/>
      <c r="F70" s="586"/>
      <c r="G70" s="586"/>
      <c r="H70" s="586"/>
      <c r="I70" s="586"/>
      <c r="J70" s="586"/>
      <c r="K70" s="586"/>
      <c r="L70" s="586"/>
      <c r="M70" s="586"/>
    </row>
  </sheetData>
  <sheetProtection password="A7CD" sheet="1" objects="1" scenarios="1" selectLockedCells="0" selectUnlockedCells="0"/>
  <mergeCells>
    <mergeCell ref="A2:M2"/>
    <mergeCell ref="A3:M3"/>
    <mergeCell ref="A4:M4"/>
    <mergeCell ref="A69:M69"/>
    <mergeCell ref="A70:M70"/>
  </mergeCells>
  <conditionalFormatting sqref="M7:M66">
    <cfRule type="expression" dxfId="4" priority="1">
      <formula>AND(M7&lt;&gt;"",M7&lt;&gt;"Matched")</formula>
    </cfRule>
  </conditionalFormatting>
  <conditionalFormatting sqref="L7:L66">
    <cfRule type="expression" dxfId="5" priority="2">
      <formula>AND(L7&lt;&gt;"",L7&lt;&gt;"Complete")</formula>
    </cfRule>
  </conditionalFormatting>
  <dataValidations count="1">
    <dataValidation type="list" sqref="C7:C66">
      <formula1>"Workmanship,Part failure,Customer concern,Other"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17324D"/>
  </sheetPr>
  <sheetViews>
    <sheetView showGridLines="0" workbookViewId="0"/>
  </sheetViews>
  <sheetFormatPr defaultRowHeight="15"/>
  <cols>
    <col min="1" max="1" width="30" hidden="0" customWidth="1"/>
    <col min="2" max="2" width="21" hidden="0" customWidth="1"/>
    <col min="3" max="3" width="21" hidden="0" customWidth="1"/>
    <col min="4" max="4" width="57" hidden="0" customWidth="1"/>
  </cols>
  <sheetData>
    <row r="1" ht="16" customHeight="1">
      <c r="A1" s="584"/>
      <c r="B1" s="584"/>
      <c r="C1" s="584"/>
      <c r="D1" s="584"/>
    </row>
    <row r="2" ht="36" customHeight="1">
      <c r="A2" s="598" t="str">
        <v>HVAC job profit calculator</v>
      </c>
      <c r="B2" s="599"/>
      <c r="C2" s="599"/>
      <c r="D2" s="599"/>
    </row>
    <row r="3" ht="42" customHeight="1">
      <c r="A3" s="586" t="str">
        <v>A simple cost check for one completed HVAC job. Enter your figures in yellow; the example shows how it works. Amounts in USD.</v>
      </c>
      <c r="B3" s="586"/>
      <c r="C3" s="586"/>
      <c r="D3" s="586"/>
    </row>
    <row r="4" ht="14" customHeight="1">
      <c r="A4" s="584"/>
      <c r="B4" s="584"/>
      <c r="C4" s="584"/>
      <c r="D4" s="584"/>
    </row>
    <row r="5" ht="26" customHeight="1">
      <c r="A5" s="600" t="str">
        <v>LEFT TOWARD OVERHEAD</v>
      </c>
      <c r="B5" s="601"/>
      <c r="C5" s="602" t="str">
        <v>DIRECT-COST MARGIN</v>
      </c>
      <c r="D5" s="603"/>
    </row>
    <row r="6" ht="44" customHeight="1">
      <c r="A6" s="604" t="str">
        <f>IF(B25="Complete",B23,"Enter job figures")</f>
        <v>Enter job figures</v>
      </c>
      <c r="B6" s="604"/>
      <c r="C6" s="605" t="str">
        <f>IF(B25="Complete",B24,"Awaiting inputs")</f>
        <v>Awaiting inputs</v>
      </c>
      <c r="D6" s="605"/>
    </row>
    <row r="7" ht="40" customHeight="1">
      <c r="A7" s="606" t="str">
        <v>Before overhead and taxes. This is not net profit. Complete all seven yellow inputs, using 0 for a known zero.</v>
      </c>
      <c r="B7" s="606"/>
      <c r="C7" s="606"/>
      <c r="D7" s="606"/>
    </row>
    <row r="8" ht="36" customHeight="1">
      <c r="A8" s="607" t="str">
        <v>Job figures</v>
      </c>
      <c r="B8" s="608" t="str">
        <v>Your job</v>
      </c>
      <c r="C8" s="608" t="str">
        <v>Example only</v>
      </c>
      <c r="D8" s="609" t="str">
        <v>What to enter</v>
      </c>
    </row>
    <row r="9" ht="56" customHeight="1">
      <c r="A9" s="610" t="str">
        <v>Job revenue (USD)</v>
      </c>
      <c r="B9" s="611"/>
      <c r="C9" s="612" t="n">
        <v>6000</v>
      </c>
      <c r="D9" s="586" t="str">
        <v>Agreed revenue, net of discounts. Exclude sales tax collected for remittance; bank deposits may differ.</v>
      </c>
    </row>
    <row r="10" ht="56" customHeight="1">
      <c r="A10" s="610" t="str">
        <v>Equipment and materials</v>
      </c>
      <c r="B10" s="611"/>
      <c r="C10" s="612" t="n">
        <v>2500</v>
      </c>
      <c r="D10" s="586" t="str">
        <v>Equipment and materials used on this job. Enter each cost once.</v>
      </c>
    </row>
    <row r="11" ht="56" customHeight="1">
      <c r="A11" s="610" t="str">
        <v>Paid labor hours</v>
      </c>
      <c r="B11" s="613"/>
      <c r="C11" s="614" t="n">
        <v>20</v>
      </c>
      <c r="D11" s="586" t="str">
        <v>Paid hours across all crew members, including attributable return visits.</v>
      </c>
    </row>
    <row r="12" ht="56" customHeight="1">
      <c r="A12" s="610" t="str">
        <v>Loaded labor rate ($/hr)</v>
      </c>
      <c r="B12" s="611"/>
      <c r="C12" s="612" t="n">
        <v>60</v>
      </c>
      <c r="D12" s="586" t="str">
        <v>Wages plus employer payroll costs and benefits. Use a weighted average for mixed crew rates.</v>
      </c>
    </row>
    <row r="13" ht="56" customHeight="1">
      <c r="A13" s="610" t="str">
        <v>Subcontractors</v>
      </c>
      <c r="B13" s="611"/>
      <c r="C13" s="612" t="n">
        <v>0</v>
      </c>
      <c r="D13" s="586" t="str">
        <v>Subcontractor costs attributable to this job. Enter 0 if none.</v>
      </c>
    </row>
    <row r="14" ht="56" customHeight="1">
      <c r="A14" s="610" t="str">
        <v>Rental and vehicle costs</v>
      </c>
      <c r="B14" s="611"/>
      <c r="C14" s="612" t="n">
        <v>100</v>
      </c>
      <c r="D14" s="586" t="str">
        <v>Attributable rental and vehicle costs, excluding costs already entered elsewhere.</v>
      </c>
    </row>
    <row r="15" ht="56" customHeight="1">
      <c r="A15" s="610" t="str">
        <v>Other direct job costs</v>
      </c>
      <c r="B15" s="611"/>
      <c r="C15" s="612" t="n">
        <v>200</v>
      </c>
      <c r="D15" s="586" t="str">
        <v>Permits, disposal, and other direct costs. Include callback costs only where not already counted.</v>
      </c>
    </row>
    <row r="16" ht="10" customHeight="1">
      <c r="A16" s="584"/>
      <c r="B16" s="584"/>
      <c r="C16" s="584"/>
      <c r="D16" s="584"/>
    </row>
    <row r="17" ht="44" customHeight="1">
      <c r="A17" s="606" t="str">
        <v>Unknown cost? Leave it blank until checked. Do not add labor twice or count fixed overhead as a direct cost. No universal target margin is assumed.</v>
      </c>
      <c r="B17" s="606"/>
      <c r="C17" s="606"/>
      <c r="D17" s="606"/>
    </row>
    <row r="18" ht="12" customHeight="1">
      <c r="A18" s="584"/>
      <c r="B18" s="584"/>
      <c r="C18" s="584"/>
      <c r="D18" s="584"/>
    </row>
    <row r="19" ht="36" customHeight="1">
      <c r="A19" s="607" t="str">
        <v>Job results</v>
      </c>
      <c r="B19" s="608" t="str">
        <v>Your job</v>
      </c>
      <c r="C19" s="608" t="str">
        <v>Example only</v>
      </c>
      <c r="D19" s="609" t="str">
        <v>How to read the result</v>
      </c>
    </row>
    <row r="20" ht="40" customHeight="1">
      <c r="A20" s="615" t="str">
        <v>Job revenue</v>
      </c>
      <c r="B20" s="616" t="str">
        <f>IF(ISNUMBER(B9),B9,"")</f>
      </c>
      <c r="C20" s="612" t="n">
        <f>IF(ISNUMBER(C9),C9,"")</f>
        <v>6000</v>
      </c>
      <c r="D20" s="586" t="str">
        <v>Revenue used for this check.</v>
      </c>
    </row>
    <row r="21" ht="40" customHeight="1">
      <c r="A21" s="615" t="str">
        <v>Loaded labor cost</v>
      </c>
      <c r="B21" s="616" t="str">
        <f>IF(COUNT(B11:B12)&lt;2,"",B11*B12)</f>
      </c>
      <c r="C21" s="612" t="n">
        <f>IF(COUNT(C11:C12)&lt;2,"",C11*C12)</f>
        <v>1200</v>
      </c>
      <c r="D21" s="586" t="str">
        <v>Paid hours multiplied by loaded labor rate.</v>
      </c>
    </row>
    <row r="22" ht="40" customHeight="1">
      <c r="A22" s="615" t="str">
        <v>Total direct job cost</v>
      </c>
      <c r="B22" s="616" t="str">
        <f>IF(COUNT(B10,B13:B15,B21)&lt;5,"",SUM(B10,B13:B15,B21))</f>
      </c>
      <c r="C22" s="612" t="n">
        <f>IF(COUNT(C10,C13:C15,C21)&lt;5,"",SUM(C10,C13:C15,C21))</f>
        <v>4000</v>
      </c>
      <c r="D22" s="586" t="str">
        <v>All direct costs entered, including loaded labor.</v>
      </c>
    </row>
    <row r="23" ht="52" customHeight="1">
      <c r="A23" s="617" t="str">
        <v>Left toward overhead</v>
      </c>
      <c r="B23" s="618" t="str">
        <f>IF(COUNT(B9:B15)&lt;7,"",B20-B22)</f>
      </c>
      <c r="C23" s="618" t="n">
        <f>IF(COUNT(C9:C15)&lt;7,"",C20-C22)</f>
        <v>2000</v>
      </c>
      <c r="D23" s="617" t="str">
        <v>Available to cover overhead. Negative means direct costs exceed revenue.</v>
      </c>
    </row>
    <row r="24" ht="40" customHeight="1">
      <c r="A24" s="615" t="str">
        <v>Direct-cost margin</v>
      </c>
      <c r="B24" s="619" t="str">
        <f>IF(COUNT(B9:B15)&lt;7,"",IF(B20=0,"n.a.",B23/B20))</f>
      </c>
      <c r="C24" s="620" t="n">
        <f>IF(COUNT(C9:C15)&lt;7,"",IF(C20=0,"n.a.",C23/C20))</f>
        <v>0.3333333333333333</v>
      </c>
      <c r="D24" s="586" t="str">
        <v>Amount left ÷ revenue. Not net profit margin.</v>
      </c>
    </row>
    <row r="25" ht="44" customHeight="1">
      <c r="A25" s="615" t="str">
        <v>Input status</v>
      </c>
      <c r="B25" s="621" t="str">
        <f>IF(COUNTA(B9:B15)=0,"Not started",IF(COUNT(B9:B15)=7,"Complete","Needs inputs"))</f>
        <v>Not started</v>
      </c>
      <c r="C25" s="622" t="str">
        <f>IF(COUNTA(C9:C15)=0,"Not started",IF(COUNT(C9:C15)=7,"Complete","Needs inputs"))</f>
        <v>Complete</v>
      </c>
      <c r="D25" s="586" t="str">
        <v>Complete all seven yellow fields, including zero where no cost applies.</v>
      </c>
    </row>
    <row r="26" ht="12" customHeight="1">
      <c r="A26" s="584"/>
      <c r="B26" s="584"/>
      <c r="C26" s="584"/>
      <c r="D26" s="584"/>
    </row>
    <row r="27" ht="40" customHeight="1">
      <c r="A27" s="606" t="str">
        <v>Example: $6,000 revenue − $4,000 direct costs = $2,000 toward overhead (33.3%). Whether that is enough depends on your overhead and profit goals.</v>
      </c>
      <c r="B27" s="606"/>
      <c r="C27" s="606"/>
      <c r="D27" s="606"/>
    </row>
    <row r="28" ht="40" customHeight="1">
      <c r="A28" s="606" t="str">
        <v>After checking several jobs separately, compare the types of work and the reasons for cost differences. Keep original job costs and later return visits connected.</v>
      </c>
      <c r="B28" s="606"/>
      <c r="C28" s="606"/>
      <c r="D28" s="606"/>
    </row>
    <row r="29" ht="16" customHeight="1">
      <c r="A29" s="584"/>
      <c r="B29" s="584"/>
      <c r="C29" s="584"/>
      <c r="D29" s="584"/>
    </row>
    <row r="30" ht="32" customHeight="1">
      <c r="A30" s="623" t="str">
        <v>Prepared by Adil Nadeem | U.S. bookkeeping and QuickBooks support</v>
      </c>
      <c r="B30" s="623"/>
      <c r="C30" s="623"/>
      <c r="D30" s="623"/>
    </row>
    <row r="31" ht="40" customHeight="1">
      <c r="A31" s="610" t="str">
        <v>Phone / WhatsApp</v>
      </c>
      <c r="B31" s="624" t="str">
        <v>+1 (213) 597-5806</v>
      </c>
      <c r="C31" s="625"/>
      <c r="D31" s="606"/>
    </row>
    <row r="32" ht="38" customHeight="1">
      <c r="A32" s="615" t="str">
        <v>Services: Bookkeeping • Cleanup and catch-up • Payroll accounting • Consultation • Tax-preparation support</v>
      </c>
      <c r="B32" s="615"/>
      <c r="C32" s="615"/>
      <c r="D32" s="615"/>
    </row>
    <row r="33" ht="38" customHeight="1">
      <c r="A33" s="626" t="str">
        <v>Need help with your books or a tracker tailored to your business? Contact Adil by phone or WhatsApp.</v>
      </c>
      <c r="B33" s="626"/>
      <c r="C33" s="626"/>
      <c r="D33" s="626"/>
    </row>
    <row r="34" ht="28" customHeight="1">
      <c r="A34" s="627" t="str">
        <v>Free to use privately. No signup or customer information required.</v>
      </c>
      <c r="B34" s="627"/>
      <c r="C34" s="627"/>
      <c r="D34" s="627"/>
    </row>
  </sheetData>
  <sheetProtection password="A7CD" sheet="1" objects="1" scenarios="1" selectLockedCells="0" selectUnlockedCells="0"/>
  <mergeCells>
    <mergeCell ref="A2:D2"/>
    <mergeCell ref="A3:D3"/>
    <mergeCell ref="A17:D17"/>
    <mergeCell ref="A27:D27"/>
    <mergeCell ref="A28:D28"/>
    <mergeCell ref="A30:D30"/>
    <mergeCell ref="B31:C31"/>
    <mergeCell ref="A5:B5"/>
    <mergeCell ref="A6:B6"/>
    <mergeCell ref="C5:D5"/>
    <mergeCell ref="C6:D6"/>
    <mergeCell ref="A7:D7"/>
    <mergeCell ref="A32:D32"/>
    <mergeCell ref="A33:D33"/>
    <mergeCell ref="A34:D34"/>
  </mergeCells>
  <conditionalFormatting sqref="B25:B25">
    <cfRule type="containsText" dxfId="0" priority="1" operator="containsText" text="Needs inputs"/>
  </conditionalFormatting>
  <conditionalFormatting sqref="B23:B23">
    <cfRule type="cellIs" dxfId="1" priority="2" operator="lessThan">
      <formula>0</formula>
    </cfRule>
  </conditionalFormatting>
  <dataValidations count="1">
    <dataValidation type="decimal" operator="greaterThanOrEqual" sqref="B9:B15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17324D"/>
  </sheetPr>
  <sheetViews>
    <sheetView showGridLines="0" workbookViewId="0"/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5" customHeight="1">
      <c r="A1" s="584"/>
      <c r="B1" s="584"/>
      <c r="C1" s="584"/>
      <c r="D1" s="584"/>
      <c r="E1" s="584"/>
      <c r="F1" s="584"/>
    </row>
    <row r="2" ht="39" customHeight="1">
      <c r="A2" s="585" t="str">
        <v>Start with three completed jobs</v>
      </c>
      <c r="B2" s="585"/>
      <c r="C2" s="585"/>
      <c r="D2" s="585"/>
      <c r="E2" s="585"/>
      <c r="F2" s="585"/>
    </row>
    <row r="3" ht="42" customHeight="1">
      <c r="A3" s="628" t="str">
        <v>Example figures are fictional and are not industry benchmarks. Clear Job Log A7:J10 and Callback Log A7:H8 before entering your own figures.</v>
      </c>
      <c r="B3" s="628"/>
      <c r="C3" s="628"/>
      <c r="D3" s="628"/>
      <c r="E3" s="628"/>
      <c r="F3" s="628"/>
    </row>
    <row r="4" ht="25" customHeight="1">
      <c r="A4" s="584"/>
      <c r="B4" s="584"/>
      <c r="C4" s="584"/>
      <c r="D4" s="584"/>
      <c r="E4" s="584"/>
      <c r="F4" s="584"/>
    </row>
    <row r="5" ht="48" customHeight="1">
      <c r="A5" s="629" t="str">
        <v>1. Enter jobs</v>
      </c>
      <c r="B5" s="630" t="str">
        <v>First view the sample dashboard. Then clear only the yellow example cells: Job Log A7:J10 and Callback Log A7:H8. Keep all formulas and headers.</v>
      </c>
      <c r="C5" s="630"/>
      <c r="D5" s="630"/>
      <c r="E5" s="630"/>
      <c r="F5" s="630"/>
    </row>
    <row r="6" ht="48" customHeight="1">
      <c r="A6" s="610" t="str">
        <v>2. Record costs</v>
      </c>
      <c r="B6" s="615" t="str">
        <v>Include equipment, parts, paid crew hours, loaded labor rate, subcontractors, and all other direct costs. Use 0 when a cost is known to be zero.</v>
      </c>
      <c r="C6" s="615"/>
      <c r="D6" s="615"/>
      <c r="E6" s="615"/>
      <c r="F6" s="615"/>
    </row>
    <row r="7" ht="48" customHeight="1">
      <c r="A7" s="629" t="str">
        <v>3. Record collections</v>
      </c>
      <c r="B7" s="630" t="str">
        <v>Enter the total collected against each job, excluding sales tax. A blank collection amount means unknown, not unpaid.</v>
      </c>
      <c r="C7" s="630"/>
      <c r="D7" s="630"/>
      <c r="E7" s="630"/>
      <c r="F7" s="630"/>
    </row>
    <row r="8" ht="48" customHeight="1">
      <c r="A8" s="610" t="str">
        <v>4. Log callbacks</v>
      </c>
      <c r="B8" s="615" t="str">
        <v>Record each return visit in Callback Log using the same job ID. Keep these costs out of the original Job Log costs.</v>
      </c>
      <c r="C8" s="615"/>
      <c r="D8" s="615"/>
      <c r="E8" s="615"/>
      <c r="F8" s="615"/>
    </row>
    <row r="9" ht="48" customHeight="1">
      <c r="A9" s="629" t="str">
        <v>5. Review the dashboard</v>
      </c>
      <c r="B9" s="630" t="str">
        <v>Compare installation and service margins, check unpaid invoices, and see how callbacks reduced the amount left toward overhead.</v>
      </c>
      <c r="C9" s="630"/>
      <c r="D9" s="630"/>
      <c r="E9" s="630"/>
      <c r="F9" s="630"/>
    </row>
    <row r="10" ht="48" customHeight="1">
      <c r="A10" s="610" t="str">
        <v>Weekly habit</v>
      </c>
      <c r="B10" s="615" t="str">
        <v>Add completed jobs, update collections, record return visits, then review missing inputs and negative results.</v>
      </c>
      <c r="C10" s="615"/>
      <c r="D10" s="615"/>
      <c r="E10" s="615"/>
      <c r="F10" s="615"/>
    </row>
    <row r="11" ht="48" customHeight="1">
      <c r="A11" s="629" t="str">
        <v>Single-job option</v>
      </c>
      <c r="B11" s="630" t="str">
        <v>Job Profit Check remains available for a quick standalone calculation. Its inputs and example do not feed the dashboard.</v>
      </c>
      <c r="C11" s="630"/>
      <c r="D11" s="630"/>
      <c r="E11" s="630"/>
      <c r="F11" s="630"/>
    </row>
    <row r="12" ht="48" customHeight="1">
      <c r="A12" s="610" t="str">
        <v>Loaded labor rate</v>
      </c>
      <c r="B12" s="615" t="str">
        <v>Wages plus employer payroll costs and benefits. For mixed crew rates, divide total loaded labor cost by total paid hours.</v>
      </c>
      <c r="C12" s="615"/>
      <c r="D12" s="615"/>
      <c r="E12" s="615"/>
      <c r="F12" s="615"/>
    </row>
    <row r="13" ht="48" customHeight="1">
      <c r="A13" s="629" t="str">
        <v>Other direct costs</v>
      </c>
      <c r="B13" s="630" t="str">
        <v>Include permits, disposal, rentals, attributable vehicle costs, and commissions when applicable. Do not count the same cost twice.</v>
      </c>
      <c r="C13" s="630"/>
      <c r="D13" s="630"/>
      <c r="E13" s="630"/>
      <c r="F13" s="630"/>
    </row>
    <row r="14" ht="48" customHeight="1">
      <c r="A14" s="610" t="str">
        <v>Net callback cost</v>
      </c>
      <c r="B14" s="615" t="str">
        <v>Loaded labor plus parts and other return-visit costs, less recoveries received. Recovery greater than cost produces a negative net cost.</v>
      </c>
      <c r="C14" s="615"/>
      <c r="D14" s="615"/>
      <c r="E14" s="615"/>
      <c r="F14" s="615"/>
    </row>
    <row r="15" ht="48" customHeight="1">
      <c r="A15" s="629" t="str">
        <v>Margins</v>
      </c>
      <c r="B15" s="630" t="str">
        <v>Dashboard margin is total money left after matched callback costs divided by total job revenue. It is a weighted margin, before overhead and taxes.</v>
      </c>
      <c r="C15" s="630"/>
      <c r="D15" s="630"/>
      <c r="E15" s="630"/>
      <c r="F15" s="630"/>
    </row>
    <row r="16" ht="48" customHeight="1">
      <c r="A16" s="610" t="str">
        <v>Scope</v>
      </c>
      <c r="B16" s="615" t="str">
        <v>Dashboard covers all logged jobs, not a monthly P&amp;L or cash-flow forecast. No industry target margin is assumed.</v>
      </c>
      <c r="C16" s="615"/>
      <c r="D16" s="615"/>
      <c r="E16" s="615"/>
      <c r="F16" s="615"/>
    </row>
    <row r="17" ht="48" customHeight="1">
      <c r="A17" s="629" t="str">
        <v>Records</v>
      </c>
      <c r="B17" s="630" t="str">
        <v>100 jobs and 60 callback visits are available. Keep IDs as text; use a consistent format. Duplicate job IDs must be corrected.</v>
      </c>
      <c r="C17" s="630"/>
      <c r="D17" s="630"/>
      <c r="E17" s="630"/>
      <c r="F17" s="630"/>
    </row>
    <row r="18" ht="48" customHeight="1">
      <c r="A18" s="610" t="str">
        <v>Private use</v>
      </c>
      <c r="B18" s="615" t="str">
        <v>Enter job IDs rather than customer names. Your figures stay in your own workbook; no signup is required.</v>
      </c>
      <c r="C18" s="615"/>
      <c r="D18" s="615"/>
      <c r="E18" s="615"/>
      <c r="F18" s="615"/>
    </row>
    <row r="19" ht="48" customHeight="1">
      <c r="A19" s="629" t="str">
        <v>Protection</v>
      </c>
      <c r="B19" s="630" t="str">
        <v>Yellow cells are editable without a password. Formula and contact cells are password-protected against casual changes.</v>
      </c>
      <c r="C19" s="630"/>
      <c r="D19" s="630"/>
      <c r="E19" s="630"/>
      <c r="F19" s="630"/>
    </row>
    <row r="20" ht="25" customHeight="1">
      <c r="A20" s="584"/>
      <c r="B20" s="584"/>
      <c r="C20" s="584"/>
      <c r="D20" s="584"/>
      <c r="E20" s="584"/>
      <c r="F20" s="584"/>
    </row>
    <row r="21" ht="25" customHeight="1">
      <c r="A21" s="584"/>
      <c r="B21" s="584"/>
      <c r="C21" s="584"/>
      <c r="D21" s="584"/>
      <c r="E21" s="584"/>
      <c r="F21" s="584"/>
    </row>
    <row r="22" ht="28" customHeight="1">
      <c r="A22" s="587" t="str">
        <v>Separate single-job illustration; this table does not feed your dashboard</v>
      </c>
      <c r="B22" s="587"/>
      <c r="C22" s="587"/>
      <c r="D22" s="587"/>
      <c r="E22" s="587"/>
      <c r="F22" s="587"/>
    </row>
    <row r="23" ht="48" customHeight="1">
      <c r="A23" s="587" t="str">
        <v>Job revenue</v>
      </c>
      <c r="B23" s="587" t="str">
        <v>Direct costs</v>
      </c>
      <c r="C23" s="587" t="str">
        <v>Before callbacks</v>
      </c>
      <c r="D23" s="587" t="str">
        <v>Net callback cost</v>
      </c>
      <c r="E23" s="587" t="str">
        <v>After callbacks</v>
      </c>
      <c r="F23" s="587" t="str">
        <v>Margin after callbacks</v>
      </c>
    </row>
    <row r="24" ht="30" customHeight="1">
      <c r="A24" s="631" t="n">
        <v>6000</v>
      </c>
      <c r="B24" s="631" t="n">
        <v>4000</v>
      </c>
      <c r="C24" s="631" t="n">
        <f>A24-B24</f>
        <v>2000</v>
      </c>
      <c r="D24" s="631" t="n">
        <v>180</v>
      </c>
      <c r="E24" s="631" t="n">
        <f>C24-D24</f>
        <v>1820</v>
      </c>
      <c r="F24" s="632" t="n">
        <f>E24/A24</f>
        <v>0.30333333333333334</v>
      </c>
    </row>
    <row r="25" ht="30" customHeight="1">
      <c r="A25" s="584" t="str">
        <v>USD</v>
      </c>
      <c r="B25" s="584" t="str">
        <v>USD</v>
      </c>
      <c r="C25" s="584" t="str">
        <v>USD</v>
      </c>
      <c r="D25" s="584" t="str">
        <v>USD</v>
      </c>
      <c r="E25" s="584" t="str">
        <v>USD</v>
      </c>
      <c r="F25" s="584" t="str">
        <v>Before overhead</v>
      </c>
    </row>
    <row r="26" ht="25" customHeight="1">
      <c r="A26" s="584"/>
      <c r="B26" s="584"/>
      <c r="C26" s="584"/>
      <c r="D26" s="584"/>
      <c r="E26" s="584"/>
      <c r="F26" s="584"/>
    </row>
    <row r="27" ht="25" customHeight="1">
      <c r="A27" s="584"/>
      <c r="B27" s="584"/>
      <c r="C27" s="584"/>
      <c r="D27" s="584"/>
      <c r="E27" s="584"/>
      <c r="F27" s="584"/>
    </row>
    <row r="28" ht="28" customHeight="1">
      <c r="A28" s="587" t="str">
        <v>Research informing these features</v>
      </c>
      <c r="B28" s="587"/>
      <c r="C28" s="587"/>
      <c r="D28" s="587"/>
      <c r="E28" s="587"/>
      <c r="F28" s="587"/>
    </row>
    <row r="29" ht="33" customHeight="1">
      <c r="A29" s="606" t="str">
        <v>ACCA, Aug. 27, 2026: callback costs reduce profit, particularly when job volume is tighter.</v>
      </c>
      <c r="B29" s="606"/>
      <c r="C29" s="606"/>
      <c r="D29" s="606"/>
      <c r="E29" s="606"/>
      <c r="F29" s="606"/>
    </row>
    <row r="30" ht="33" customHeight="1">
      <c r="A30" s="606" t="str">
        <v>https://hvac-blog.acca.org/your-summer-ended-early-your-callback-rate-made-it-worse/</v>
      </c>
      <c r="B30" s="606"/>
      <c r="C30" s="606"/>
      <c r="D30" s="606"/>
      <c r="E30" s="606"/>
      <c r="F30" s="606"/>
    </row>
    <row r="31" ht="33" customHeight="1">
      <c r="A31" s="606" t="str">
        <v>ServiceTitan job-costing guidance: use material, equipment, purchase-order and payroll costs.</v>
      </c>
      <c r="B31" s="606"/>
      <c r="C31" s="606"/>
      <c r="D31" s="606"/>
      <c r="E31" s="606"/>
      <c r="F31" s="606"/>
    </row>
    <row r="32" ht="33" customHeight="1">
      <c r="A32" s="606" t="str">
        <v>https://help.servicetitan.com/v1/docs/run-job-costing-reports</v>
      </c>
      <c r="B32" s="606"/>
      <c r="C32" s="606"/>
      <c r="D32" s="606"/>
      <c r="E32" s="606"/>
      <c r="F32" s="606"/>
    </row>
    <row r="33" ht="25" customHeight="1">
      <c r="A33" s="584"/>
      <c r="B33" s="584"/>
      <c r="C33" s="584"/>
      <c r="D33" s="584"/>
      <c r="E33" s="584"/>
      <c r="F33" s="584"/>
    </row>
    <row r="34" ht="25" customHeight="1">
      <c r="A34" s="584"/>
      <c r="B34" s="584"/>
      <c r="C34" s="584"/>
      <c r="D34" s="584"/>
      <c r="E34" s="584"/>
      <c r="F34" s="584"/>
    </row>
    <row r="35" ht="32" customHeight="1">
      <c r="A35" s="596" t="str">
        <v>Adil Nadeem   |   Phone / WhatsApp: +1 (213) 597-5806</v>
      </c>
      <c r="B35" s="596"/>
      <c r="C35" s="596"/>
      <c r="D35" s="596"/>
      <c r="E35" s="596"/>
      <c r="F35" s="596"/>
    </row>
    <row r="36" ht="35" customHeight="1">
      <c r="A36" s="586" t="str">
        <v>Bookkeeping, cleanup and catch-up, payroll accounting, consultation, and tax-preparation support.</v>
      </c>
      <c r="B36" s="586"/>
      <c r="C36" s="586"/>
      <c r="D36" s="586"/>
      <c r="E36" s="586"/>
      <c r="F36" s="586"/>
    </row>
  </sheetData>
  <sheetProtection password="A7CD" sheet="1" objects="1" scenarios="1" selectLockedCells="0" selectUnlockedCells="0"/>
  <mergeCells>
    <mergeCell ref="A2:F2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A22:F22"/>
    <mergeCell ref="A28:F28"/>
    <mergeCell ref="A29:F29"/>
    <mergeCell ref="A30:F30"/>
    <mergeCell ref="A31:F31"/>
    <mergeCell ref="A32:F32"/>
    <mergeCell ref="A35:F35"/>
    <mergeCell ref="A36:F36"/>
    <mergeCell ref="A3:F3"/>
  </mergeCells>
  <pageMargins left="0.7" right="0.7" top="0.75" bottom="0.75" header="0.3" footer="0.3"/>
</worksheet>
</file>